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DOC\Narocniki\Obcina Ankaran\Nova mapa\"/>
    </mc:Choice>
  </mc:AlternateContent>
  <xr:revisionPtr revIDLastSave="0" documentId="12_ncr:500000_{9839092E-360B-4669-A359-72D41E0D310B}" xr6:coauthVersionLast="31" xr6:coauthVersionMax="31" xr10:uidLastSave="{00000000-0000-0000-0000-000000000000}"/>
  <bookViews>
    <workbookView xWindow="120" yWindow="45" windowWidth="19035" windowHeight="11505" xr2:uid="{00000000-000D-0000-FFFF-FFFF00000000}"/>
  </bookViews>
  <sheets>
    <sheet name="nsl" sheetId="1" r:id="rId1"/>
    <sheet name="rek" sheetId="2" r:id="rId2"/>
    <sheet name="Pd" sheetId="4" r:id="rId3"/>
    <sheet name="Tzid" sheetId="6" r:id="rId4"/>
    <sheet name="Zmreza" sheetId="7" r:id="rId5"/>
    <sheet name="tlakP" sheetId="3" r:id="rId6"/>
    <sheet name="UrOd" sheetId="5" r:id="rId7"/>
    <sheet name="SDpoti" sheetId="8" r:id="rId8"/>
  </sheets>
  <calcPr calcId="162913"/>
</workbook>
</file>

<file path=xl/calcChain.xml><?xml version="1.0" encoding="utf-8"?>
<calcChain xmlns="http://schemas.openxmlformats.org/spreadsheetml/2006/main">
  <c r="E17" i="6" l="1"/>
  <c r="E15" i="6"/>
  <c r="E8" i="3"/>
  <c r="G8" i="3"/>
  <c r="A8" i="3"/>
  <c r="A10" i="3" s="1"/>
  <c r="E12" i="3" l="1"/>
  <c r="E6" i="3"/>
  <c r="E29" i="6" l="1"/>
  <c r="E19" i="6"/>
  <c r="E31" i="6"/>
  <c r="E23" i="6"/>
  <c r="D21" i="6" s="1"/>
  <c r="E18" i="4"/>
  <c r="G18" i="4" s="1"/>
  <c r="E28" i="8"/>
  <c r="G28" i="8" s="1"/>
  <c r="E24" i="8"/>
  <c r="E10" i="8"/>
  <c r="G10" i="8" s="1"/>
  <c r="J10" i="8"/>
  <c r="K10" i="8" s="1"/>
  <c r="E6" i="8"/>
  <c r="G24" i="8"/>
  <c r="G26" i="8"/>
  <c r="J22" i="8"/>
  <c r="K22" i="8"/>
  <c r="E22" i="8"/>
  <c r="G22" i="8" s="1"/>
  <c r="E20" i="8" l="1"/>
  <c r="G20" i="8" s="1"/>
  <c r="E18" i="8"/>
  <c r="G18" i="8" s="1"/>
  <c r="E16" i="8"/>
  <c r="G16" i="8" s="1"/>
  <c r="E12" i="8"/>
  <c r="E8" i="8"/>
  <c r="G8" i="8" s="1"/>
  <c r="K6" i="8"/>
  <c r="G6" i="8"/>
  <c r="A8" i="8"/>
  <c r="E40" i="5"/>
  <c r="G40" i="5" s="1"/>
  <c r="E38" i="5"/>
  <c r="G38" i="5" s="1"/>
  <c r="E36" i="5"/>
  <c r="G36" i="5" s="1"/>
  <c r="E34" i="5"/>
  <c r="G34" i="5" s="1"/>
  <c r="E32" i="5"/>
  <c r="G32" i="5" s="1"/>
  <c r="A10" i="8" l="1"/>
  <c r="A12" i="8" s="1"/>
  <c r="A14" i="8" s="1"/>
  <c r="A16" i="8" s="1"/>
  <c r="A18" i="8" s="1"/>
  <c r="A20" i="8" s="1"/>
  <c r="A22" i="8" s="1"/>
  <c r="A24" i="8" s="1"/>
  <c r="A26" i="8" s="1"/>
  <c r="A28" i="8" s="1"/>
  <c r="A30" i="8" s="1"/>
  <c r="D14" i="8"/>
  <c r="E14" i="8" s="1"/>
  <c r="G14" i="8" s="1"/>
  <c r="G12" i="8"/>
  <c r="G30" i="8" s="1"/>
  <c r="E26" i="5"/>
  <c r="G26" i="5" s="1"/>
  <c r="G24" i="5"/>
  <c r="G32" i="8" l="1"/>
  <c r="D19" i="2" s="1"/>
  <c r="E28" i="5"/>
  <c r="G28" i="5" s="1"/>
  <c r="E30" i="5"/>
  <c r="G30" i="5" s="1"/>
  <c r="E22" i="5" l="1"/>
  <c r="G22" i="5" s="1"/>
  <c r="E20" i="5"/>
  <c r="G20" i="5" s="1"/>
  <c r="E18" i="5"/>
  <c r="G18" i="5" s="1"/>
  <c r="E12" i="5"/>
  <c r="E16" i="5" s="1"/>
  <c r="E10" i="5"/>
  <c r="G10" i="5" s="1"/>
  <c r="E8" i="5"/>
  <c r="G8" i="5" s="1"/>
  <c r="E6" i="5"/>
  <c r="G6" i="5" s="1"/>
  <c r="E14" i="5" l="1"/>
  <c r="A24" i="2"/>
  <c r="A25" i="2" s="1"/>
  <c r="K12" i="3"/>
  <c r="K6" i="3"/>
  <c r="E13" i="7"/>
  <c r="G13" i="7" s="1"/>
  <c r="K15" i="7"/>
  <c r="E15" i="7"/>
  <c r="G15" i="7" s="1"/>
  <c r="J13" i="7"/>
  <c r="K13" i="7" s="1"/>
  <c r="E11" i="7"/>
  <c r="G11" i="7" s="1"/>
  <c r="E9" i="7"/>
  <c r="G9" i="7" s="1"/>
  <c r="A11" i="7"/>
  <c r="A13" i="7" s="1"/>
  <c r="A15" i="7" s="1"/>
  <c r="A17" i="7" s="1"/>
  <c r="G31" i="6"/>
  <c r="E33" i="6"/>
  <c r="G33" i="6" s="1"/>
  <c r="G29" i="6"/>
  <c r="E25" i="6"/>
  <c r="G25" i="6" s="1"/>
  <c r="E27" i="6"/>
  <c r="G23" i="6"/>
  <c r="G19" i="6"/>
  <c r="G17" i="6"/>
  <c r="G15" i="6"/>
  <c r="J4" i="6"/>
  <c r="K4" i="6" s="1"/>
  <c r="K14" i="4"/>
  <c r="E6" i="6"/>
  <c r="A13" i="6"/>
  <c r="A15" i="6" s="1"/>
  <c r="A17" i="6" s="1"/>
  <c r="A19" i="6" s="1"/>
  <c r="A21" i="6" s="1"/>
  <c r="A23" i="6" s="1"/>
  <c r="A25" i="6" s="1"/>
  <c r="A27" i="6" s="1"/>
  <c r="A29" i="6" s="1"/>
  <c r="A31" i="6" s="1"/>
  <c r="A33" i="6" s="1"/>
  <c r="A35" i="6" s="1"/>
  <c r="E20" i="4"/>
  <c r="G20" i="4" s="1"/>
  <c r="E10" i="6" l="1"/>
  <c r="G10" i="6" s="1"/>
  <c r="E12" i="6"/>
  <c r="G12" i="6" s="1"/>
  <c r="E8" i="6"/>
  <c r="G8" i="6" s="1"/>
  <c r="G27" i="6"/>
  <c r="D13" i="6"/>
  <c r="E13" i="6" s="1"/>
  <c r="G13" i="6" s="1"/>
  <c r="G17" i="7"/>
  <c r="G19" i="7" s="1"/>
  <c r="D13" i="2" s="1"/>
  <c r="E21" i="6"/>
  <c r="G21" i="6" s="1"/>
  <c r="G35" i="6" l="1"/>
  <c r="A8" i="5"/>
  <c r="A10" i="5" s="1"/>
  <c r="G37" i="6" l="1"/>
  <c r="D11" i="2" s="1"/>
  <c r="A12" i="5"/>
  <c r="A18" i="5" s="1"/>
  <c r="A20" i="5" s="1"/>
  <c r="A22" i="5" s="1"/>
  <c r="A24" i="5" s="1"/>
  <c r="G14" i="5"/>
  <c r="G16" i="5"/>
  <c r="G42" i="5" l="1"/>
  <c r="G44" i="5" s="1"/>
  <c r="D17" i="2" s="1"/>
  <c r="A26" i="5"/>
  <c r="A28" i="5" s="1"/>
  <c r="A30" i="5" s="1"/>
  <c r="A32" i="5" l="1"/>
  <c r="A34" i="5" s="1"/>
  <c r="A36" i="5" s="1"/>
  <c r="A38" i="5" s="1"/>
  <c r="A40" i="5" s="1"/>
  <c r="A42" i="5" s="1"/>
  <c r="E16" i="4"/>
  <c r="G16" i="4" s="1"/>
  <c r="E14" i="4"/>
  <c r="G14" i="4" s="1"/>
  <c r="E12" i="4"/>
  <c r="G12" i="4" s="1"/>
  <c r="G10" i="4"/>
  <c r="E8" i="4"/>
  <c r="G8" i="4" s="1"/>
  <c r="A8" i="4"/>
  <c r="A10" i="4" s="1"/>
  <c r="E6" i="4"/>
  <c r="G6" i="4" s="1"/>
  <c r="G22" i="4" l="1"/>
  <c r="G24" i="4" s="1"/>
  <c r="D9" i="2" s="1"/>
  <c r="A12" i="4"/>
  <c r="A14" i="4" s="1"/>
  <c r="A16" i="4" s="1"/>
  <c r="A20" i="4" s="1"/>
  <c r="A22" i="4" s="1"/>
  <c r="G12" i="3" l="1"/>
  <c r="K11" i="3"/>
  <c r="J10" i="3" s="1"/>
  <c r="K10" i="3" s="1"/>
  <c r="E10" i="3"/>
  <c r="G10" i="3" s="1"/>
  <c r="G6" i="3"/>
  <c r="A12" i="3"/>
  <c r="A14" i="3" s="1"/>
  <c r="A26" i="2"/>
  <c r="G14" i="3" l="1"/>
  <c r="G16" i="3" s="1"/>
  <c r="D15" i="2" s="1"/>
  <c r="D22" i="2" s="1"/>
  <c r="D25" i="2" l="1"/>
  <c r="D24" i="2"/>
  <c r="D26" i="2"/>
  <c r="D29" i="2" s="1"/>
  <c r="D31" i="2" s="1"/>
  <c r="D33" i="2" s="1"/>
</calcChain>
</file>

<file path=xl/sharedStrings.xml><?xml version="1.0" encoding="utf-8"?>
<sst xmlns="http://schemas.openxmlformats.org/spreadsheetml/2006/main" count="284" uniqueCount="148">
  <si>
    <t>investitor :</t>
  </si>
  <si>
    <t>Občina Ankaran</t>
  </si>
  <si>
    <t>6280 Ankaran</t>
  </si>
  <si>
    <t>objekt :</t>
  </si>
  <si>
    <t>del načrta :</t>
  </si>
  <si>
    <t>PROJEKTANTSKI POPIS DEL S PREDRAČUNOM</t>
  </si>
  <si>
    <t xml:space="preserve">Vrsta projektne </t>
  </si>
  <si>
    <t>dokumentacije :</t>
  </si>
  <si>
    <t>PZI</t>
  </si>
  <si>
    <t>datum :</t>
  </si>
  <si>
    <t>Odgovorni projektant :</t>
  </si>
  <si>
    <t>REKAPITULACIJA</t>
  </si>
  <si>
    <t>SKUPAJ :</t>
  </si>
  <si>
    <t>PROJEKTANTSKI NADZOR</t>
  </si>
  <si>
    <t>IZDELAVA PID-a</t>
  </si>
  <si>
    <t>VSE SKUPAJ :</t>
  </si>
  <si>
    <t>DDV 22%</t>
  </si>
  <si>
    <t>SKUPAJ z  DDV  :</t>
  </si>
  <si>
    <t>post.</t>
  </si>
  <si>
    <t>opis del</t>
  </si>
  <si>
    <t>en.</t>
  </si>
  <si>
    <t>predizmere</t>
  </si>
  <si>
    <t>količina</t>
  </si>
  <si>
    <t>cena po</t>
  </si>
  <si>
    <t>cena</t>
  </si>
  <si>
    <t>mere</t>
  </si>
  <si>
    <t>enoti</t>
  </si>
  <si>
    <t>postavke</t>
  </si>
  <si>
    <t>m3</t>
  </si>
  <si>
    <t>area v m2 =</t>
  </si>
  <si>
    <t>m2</t>
  </si>
  <si>
    <t xml:space="preserve">Dobava na mesto vgradnje, rezanje, krivljenje, postavljanje in vezanje armaturnih mrež skladno z armaturnim načrtom. Predhodno mora izvajalec na mestu preveriti vse mere in jih prilagoditi višinam zunanje ureditve. Obračun po dejansko vgrajenih količinah armature. V ceni je zajeta izdelava vse preklopov armature in postavitev distančnikov ter vsa dodatna in zaščitna dela.                                                      </t>
  </si>
  <si>
    <t>kg</t>
  </si>
  <si>
    <t>ocena Q 503 = 7,90 kg/m2</t>
  </si>
  <si>
    <t>Nepredvidena dela vpisana v gradbeni dnevnik in potrjena s strani nadzornega organa  10 %</t>
  </si>
  <si>
    <t>skupaj :</t>
  </si>
  <si>
    <t>Jadranska 66 b</t>
  </si>
  <si>
    <t>SANACIJA PLAZU IN SKALNEGA</t>
  </si>
  <si>
    <t>PODORA DEBELI RTIČ</t>
  </si>
  <si>
    <t>PRIPRAVLJALNA DELA</t>
  </si>
  <si>
    <t>kos</t>
  </si>
  <si>
    <t>m1</t>
  </si>
  <si>
    <t>Ročni izkop sond ob instalacijah, vodovod, telefon, elektrika, plin KTV - po vpisu in potrditvi v gradbenem dnevniku s strani nadzornega organa. Obračun po dejansko izvedenih delih. V ceni so zajeta vsa dodatna in zaščitna dela.</t>
  </si>
  <si>
    <t>Nepredvidena dela vpisana v gradbeni dnevnik in potrjena s strani nadzornega organa.                      OCENA 10%</t>
  </si>
  <si>
    <t>Postavljavljanje gradbenih profilov na mestih, kjer se trasa smerno ali višinsko spremeni. V ceni je zajeta izdelava zavarovanj ter vsa dodatna in zaščitna dela.</t>
  </si>
  <si>
    <t>Priprava in organizacija gradbišča skupaj z vsemi potrebnimi začasnimi objekti, inštalacijami, orodji in predpisanimi oznakami gradbišča ter njihova odstranitev po končanih delih. V ceni zajeta  zagotovitev vseh higienskih in tehničnih pogojev za varno delo, uporabljenih površin v prvotno stanje ter vsa dodatna in zaščitna dela.</t>
  </si>
  <si>
    <t>Demontaža obstoječe, zaščitne, žične ograje višine 2,00 m, z nalaganjem na kamion in odvozom na začasno deponijo. V ceni je zajeta ponovna montaža žičnega pletiva po montaži zaščitne mreže klifa, vsi potrebni pritrdilni materiali ter vsa dodatna in zaščitna dela.</t>
  </si>
  <si>
    <t xml:space="preserve">III. kat. </t>
  </si>
  <si>
    <t>IV.kat.</t>
  </si>
  <si>
    <t xml:space="preserve"> </t>
  </si>
  <si>
    <t>Izdelava geodetske meritve za potrebe izvedebe gradbenih del z zakoličbo prečnih in vzdolžnih profilov, izdelavo zavarovanj zakoličbe. V ceni je zajeta kontrola  projektiranih smeri, višin in naklonov tekom gradnje ter vsa dodatna in zaščitna dela.</t>
  </si>
  <si>
    <t>Višinsko delo- odstranitev dotrajane zaščitne mreže, obtrkavanje, izkop v kamnini III. in IV.ktg, ročno in delno s pnevmatičnim kladivom. V ceni je zajeto nalaganje mreže in materiala na kamion, odvoz v deponijo, predaja pooblaščenemu prevzemniku, plačilo takse deponiranja ter vsa dodatna in zaščitna dela.</t>
  </si>
  <si>
    <t>TEŽNOSTNI ZID</t>
  </si>
  <si>
    <t>Izvedba izkopa gradbene jame za temelj in težnostni zid, skupaj z nakladanjem na kamion. Izkop na območju drugih infrastrukturnih naprav se mora izvajati pod nadzorom upravljalcev teh naprav. V ceni so zajeta vsa dodatna in zaščitna dela. Obračun po dejansko izvršenih delih. Struktura izkopa ocenjena. PO IZKAZU KUBATUR</t>
  </si>
  <si>
    <t>Odvoz odvečnega materiala na srednjo transportno razdaljo do 15 km in predaja pooblaščenemu prevzemniku. Kubatura v raščenem stanju. V ceni so upoštevani vsi stroški deponiranja materiala ter vsa dodatna in zaščitna dela.</t>
  </si>
  <si>
    <t>Strojno-ročno planiranje dna temelja po projektirani niveleti s točnostjo +- 1 cm. V ceni so zajeta vsa dodatna in zaščitna dela.</t>
  </si>
  <si>
    <t>L v m1 =</t>
  </si>
  <si>
    <t>area=</t>
  </si>
  <si>
    <t>0,25 m2/m1</t>
  </si>
  <si>
    <t>Dobava opažnega materiala na mesto vgradnje, montaža in demontaža dvostranskega ploskovnega opaža temelja in dela zidu. V ceni so zajeta vsa podpiranja in opiranja opaža ter vsa dodatna in zaščitna dela.</t>
  </si>
  <si>
    <t>Dobava na mesto vgradnje, rezanje, krivljenje, postavljanje in  vezanje armature skladno z armaturnim načrtom. Predhodno mora izvajalec na mestu preveriti vse mere in jih prilagoditi višinam zunanje ureditve. Obračun po dejansko vgrajenih količinah armature. V ceni je zajeta izdelava vse preklopov armature in postavitev distančnikov ter vsa dodatna in zaščitna dela.              Po izvlečku armature</t>
  </si>
  <si>
    <t>ocena kg/m3</t>
  </si>
  <si>
    <t>armaturnega NAČRTA ŠE NI!!</t>
  </si>
  <si>
    <t>1,20 m2/m1</t>
  </si>
  <si>
    <r>
      <t>Zasip izza zidu-po detajlu iz načrta-s kamnitim materialom premera</t>
    </r>
    <r>
      <rPr>
        <sz val="10"/>
        <color rgb="FFFF0000"/>
        <rFont val="Arial Baltic"/>
        <charset val="238"/>
      </rPr>
      <t xml:space="preserve"> 64-100 mm</t>
    </r>
    <r>
      <rPr>
        <sz val="10"/>
        <rFont val="Arial Baltic"/>
        <family val="2"/>
        <charset val="186"/>
      </rPr>
      <t>, vgrajevano v plasteh po 30 cm s sprotno komprimacijo do zahtevane zbitosti. Obračun v raščenem stanju. V ceni so zajeta vsa dodatna in zaščitna dela. IZKAZU KUBATUR</t>
    </r>
  </si>
  <si>
    <r>
      <t xml:space="preserve">Zasip kanala z izbranim in prebranim izkopnim materialom, -po detajlu iz načrta-po pregledu in odobritvi nadzornega organa-vgrajevanim v plasteh po 30 cm, s sprotno komprimacijo do zahtevane zbitosti. V ceni je zajeto odbiranje in začasno deponiranje odbranega materiala, </t>
    </r>
    <r>
      <rPr>
        <sz val="10"/>
        <color indexed="60"/>
        <rFont val="Arial Baltic"/>
        <charset val="238"/>
      </rPr>
      <t>nalaganje in prevoz</t>
    </r>
    <r>
      <rPr>
        <sz val="10"/>
        <rFont val="Arial Baltic"/>
        <family val="2"/>
        <charset val="186"/>
      </rPr>
      <t xml:space="preserve"> na mesto vgradnje ter vsa dodatna in zaščitna dela. IZKAZU KUBATUR</t>
    </r>
  </si>
  <si>
    <t>ZAŠČITA KLIFA Z JEKLENO MREŽO</t>
  </si>
  <si>
    <t>Opomba :</t>
  </si>
  <si>
    <t>Višinsko delo. Delo izvajajo za to usposobljeni delavci. Dela se izvajajo na navezah in odrih. Izdelava, varovanje na navezah, montaža, demontaža odrov ter vsa potrebna zaščitna dela in sredstva so zajeta v ceni posameznih postavk.</t>
  </si>
  <si>
    <t>Čiščenje pobočja od preperin, obtrkavanje, izkop v kamnini III. in IV.ktg, ročno in delno s pnevmatičnim kladivom do trdne podloge. V ceni je zajeto nalaganje izkopanega materiala na kamion, odvoz v deponijo, predaja pooblaščenemu prevzemniku, plačilo takse deponiranja ter vsa dodatna in zaščitna dela.</t>
  </si>
  <si>
    <t>Kaj naredimo z drevesi??? Ostanejo ???</t>
  </si>
  <si>
    <r>
      <t>Odstranitev dotrajane zaščitne mreže in odstranitev in čiščenje raznega grmovja in zarasti z obravnavanega območja zaščite klifa. V ceni je zajeta pazljiva odstranitev nadzemnega dela grmovja in ostale zarasti</t>
    </r>
    <r>
      <rPr>
        <sz val="10"/>
        <color rgb="FFFF0000"/>
        <rFont val="Arial CE"/>
        <charset val="238"/>
      </rPr>
      <t>-brez korenin-</t>
    </r>
    <r>
      <rPr>
        <sz val="10"/>
        <rFont val="Arial CE"/>
        <family val="2"/>
        <charset val="238"/>
      </rPr>
      <t>nalaganje mreže in ostalega materiala na kamion, odvoz v deponijo, predaja pooblaščenemu prevzemniku, plačilo takse deponiranja ter vsa dodatna in zaščitna dela.</t>
    </r>
  </si>
  <si>
    <t>To drži ali pa mogoče nimam PRAV!??</t>
  </si>
  <si>
    <t>17,50+7,50</t>
  </si>
  <si>
    <t>Dobava na mesto vgradnje in postavitev in fiksiranje prekrivnih mrež z natezno trdnostjo vsaj 35 kN in širino "okna" največ 65 mm. V ceni je zajeta postavitev in fiksiranje po detajlu iz načrta, ves potreben fiksirni material in uteži ter vsa dodatna in zaščitna dela.</t>
  </si>
  <si>
    <t>480,00*3,50</t>
  </si>
  <si>
    <t>TLAK PROMENADE</t>
  </si>
  <si>
    <t>Ročno planiranje tamponske podlage po projektiranih vzdolžnih in prečnih profilih s točnostjo +- 1 cm. V ceni so zajeta vsa dodatna in zaščitna dela.</t>
  </si>
  <si>
    <t>kvadratura po oceni GeaTris-a</t>
  </si>
  <si>
    <t>GEOLOŠKI NADZOR</t>
  </si>
  <si>
    <t>UREDITEV ODVODNJE</t>
  </si>
  <si>
    <t>SANACIJA DOSTOPNE POTI</t>
  </si>
  <si>
    <t>Trasiranje kanalizacije, obnovitev in zavarovanje osi trase. V ceni so zajeta vsa dodatna in zaščitna dela.</t>
  </si>
  <si>
    <t>m</t>
  </si>
  <si>
    <t>Postavljavljanje gradbenih profilov na mestih, kjer se trasa smerno ali višinsko spremeni. V ceni so zajeta vsa dodatna in zaščitna dela.</t>
  </si>
  <si>
    <t>1,15*5,55*0,30+1,50*1,20*0,50+2,50</t>
  </si>
  <si>
    <t>Izkop kanala za položitev bet. mulde in kan. cevi, skladno s SIST-EN 1610, skupaj s sprotnim nakladanjem na kamion, čiščenjem ceste, usmerjanjem in preusmerjanjem prometa ter izdelavo vseh prehodov. Zakoličba in izkop v območju drugih infrastruktur. naprav se mora izvajati pod nadzorom in navodilih upravljalcev teh naprav. V ceni je zajeto tudi črpanje vode iz kanala z muljnimi črpalkami ter vsa dodatna in zaščitna dela. Obračun po dejansko izvršenih delih. Struktura izkopa ocenjena. Skupna količina izkopa              (m3)</t>
  </si>
  <si>
    <t>17,0*1,20*0,60+24,0*1,0*0,40+2,5*2</t>
  </si>
  <si>
    <t>Ročno planiranje dna kanala po projektirani niveleti s točnostjo +- 1 cm. V ceni so zajeta vsa dodatna in zaščitna dela.</t>
  </si>
  <si>
    <t>17,0*0,60+24,0*1,0+5,0</t>
  </si>
  <si>
    <t>17,0*0,35</t>
  </si>
  <si>
    <r>
      <t>Dobava na mesto vgradnje in vgrajevanje podložne in obložne plasti iz cementnega betona</t>
    </r>
    <r>
      <rPr>
        <sz val="10"/>
        <color indexed="10"/>
        <rFont val="Arial Baltic"/>
        <charset val="238"/>
      </rPr>
      <t xml:space="preserve"> C35/45;XS2,</t>
    </r>
    <r>
      <rPr>
        <sz val="10"/>
        <rFont val="Arial Baltic"/>
        <family val="2"/>
        <charset val="186"/>
      </rPr>
      <t xml:space="preserve"> min. debeline sloja je </t>
    </r>
    <r>
      <rPr>
        <sz val="10"/>
        <color indexed="36"/>
        <rFont val="Arial Baltic"/>
        <charset val="238"/>
      </rPr>
      <t>10 cm</t>
    </r>
    <r>
      <rPr>
        <sz val="10"/>
        <rFont val="Arial Baltic"/>
        <family val="2"/>
        <charset val="186"/>
      </rPr>
      <t xml:space="preserve"> iznad temena cevi. Presek </t>
    </r>
    <r>
      <rPr>
        <sz val="10"/>
        <color indexed="36"/>
        <rFont val="Arial Baltic"/>
        <charset val="238"/>
      </rPr>
      <t xml:space="preserve">0,35 m3/m1. </t>
    </r>
    <r>
      <rPr>
        <sz val="10"/>
        <rFont val="Arial Baltic"/>
        <family val="2"/>
        <charset val="186"/>
      </rPr>
      <t>V ceni so zajeta vsa dodatna in zaščitna dela.</t>
    </r>
  </si>
  <si>
    <r>
      <t xml:space="preserve">Dobava na mesto vgradnje in polaganje kanalizacijskih cevi iz trdoslojnega </t>
    </r>
    <r>
      <rPr>
        <sz val="10"/>
        <color indexed="17"/>
        <rFont val="Arial"/>
        <family val="2"/>
        <charset val="238"/>
      </rPr>
      <t>PVC DN 200 SN 4, EN1401-1</t>
    </r>
    <r>
      <rPr>
        <sz val="10"/>
        <rFont val="Arial"/>
        <family val="2"/>
        <charset val="238"/>
      </rPr>
      <t>, vključno s spojnimi elementi ter priključitvijo na jaške. Cevi morajo biti položene skladno s</t>
    </r>
    <r>
      <rPr>
        <sz val="10"/>
        <color indexed="10"/>
        <rFont val="Arial"/>
        <family val="2"/>
        <charset val="238"/>
      </rPr>
      <t xml:space="preserve"> </t>
    </r>
    <r>
      <rPr>
        <sz val="10"/>
        <color indexed="17"/>
        <rFont val="Arial"/>
        <family val="2"/>
        <charset val="238"/>
      </rPr>
      <t>EN1610 in po navodilih proizvajalca cevi</t>
    </r>
    <r>
      <rPr>
        <sz val="10"/>
        <rFont val="Arial"/>
        <family val="2"/>
        <charset val="238"/>
      </rPr>
      <t xml:space="preserve">. V ceni je zajet pregled kanalizacije s </t>
    </r>
    <r>
      <rPr>
        <sz val="10"/>
        <color indexed="30"/>
        <rFont val="Arial"/>
        <family val="2"/>
        <charset val="238"/>
      </rPr>
      <t>TV kontrolnim sistemom</t>
    </r>
    <r>
      <rPr>
        <sz val="10"/>
        <rFont val="Arial"/>
        <family val="2"/>
        <charset val="238"/>
      </rPr>
      <t>, izvedba tlačnega preizkusa vodotesnosti kanalizacije in jaškov po</t>
    </r>
    <r>
      <rPr>
        <sz val="10"/>
        <color indexed="17"/>
        <rFont val="Arial"/>
        <family val="2"/>
        <charset val="238"/>
      </rPr>
      <t xml:space="preserve"> EN 1610 in EN 805</t>
    </r>
    <r>
      <rPr>
        <sz val="10"/>
        <rFont val="Arial"/>
        <family val="2"/>
        <charset val="238"/>
      </rPr>
      <t xml:space="preserve">, vsa dodatna in zaščitna dela ter čiščenje in izpiranje kanala </t>
    </r>
    <r>
      <rPr>
        <sz val="10"/>
        <color indexed="30"/>
        <rFont val="Arial"/>
        <family val="2"/>
        <charset val="238"/>
      </rPr>
      <t>pred predajo upravljavcu.</t>
    </r>
  </si>
  <si>
    <t xml:space="preserve">Zasip kanala z enakomerno zrnatim drobljencem 0 - 32 mm v plasteh po 30 cm pri optimalni vlagi, s sprotno komprimacijo do zahtevane zbitosti. Zaključna plast mora dosegati-EV2 =100 Mpa. V ceni je zajet dovoz materiala na mesto vgradnje vsa dodatna in zaščitna dela in meritve nosilnosti z merilno krožno ploščo. </t>
  </si>
  <si>
    <r>
      <t xml:space="preserve">Dobava na mesto vgradnje in montaža kanalskega pokrova brez odprtin in okvirja z zaklepanjem in protihrupnim vložkom LTŽ premera 600 mm, </t>
    </r>
    <r>
      <rPr>
        <sz val="10"/>
        <rFont val="Arial Baltic"/>
        <charset val="238"/>
      </rPr>
      <t>D400</t>
    </r>
    <r>
      <rPr>
        <sz val="10"/>
        <rFont val="Arial Baltic"/>
        <family val="2"/>
        <charset val="186"/>
      </rPr>
      <t>, SIST-EN 124-1996. Skupaj z vsemi dodatnimi in zaščitnimi deli .</t>
    </r>
  </si>
  <si>
    <r>
      <t xml:space="preserve">Dobava bet.cevi in izvedba </t>
    </r>
    <r>
      <rPr>
        <sz val="10"/>
        <rFont val="Arial Baltic"/>
        <family val="2"/>
        <charset val="186"/>
      </rPr>
      <t>jaškov iz BC fi 80 cm skupaj z izdelavo temeljne bet.plošče debeline 20 cm, bet. mulde, obdelavo sten in dna s fcm in trikratnim premazom s hidrotes+. Globina jaška do 1,5 m . V ceni je zajeta izdelava izpustne glave iz kamnitega tlaka d=25 cm, položenega na betonsko podlago d=15 cm, izdelavo projektiranih priključkov, obdelavo sten in dna s FCM 1:3 in trikratnim premazom hidrotes + ali enakovrednim materialom, čiščenje jaškov, izvedba tlačnega preizkusa ter vsa dodatna in zaščitna dela.</t>
    </r>
  </si>
  <si>
    <t xml:space="preserve">Dobava materiala na mesto vgradnje in izdelava vtočnega betonskega požiralnika s peskolovom min. globine 50 cm, skupaj z izdelavo AB temelja in obbetoniranja BC premera 60 cm z betonom  C20/25;XC1, izdelavo AB okvirja, montažo LTŽ rešetke 400/400 mm, nosilnosti 400 kN, SIST EN 124 (art.701 ali enakovredna rešetka)  in izdelavo projektiranih priključkov ter obdelavo sten in dna s FCM 1:3 in trikratnim premazom s hidrotes +. V ceni so zajeta vsa dodatna in zaščitna dela. </t>
  </si>
  <si>
    <r>
      <t xml:space="preserve">Dobava materiala na mesto vgradnje in izdelava </t>
    </r>
    <r>
      <rPr>
        <sz val="10"/>
        <color rgb="FF336600"/>
        <rFont val="Arial Baltic"/>
        <charset val="238"/>
      </rPr>
      <t>vtočne</t>
    </r>
    <r>
      <rPr>
        <sz val="10"/>
        <rFont val="Arial Baltic"/>
        <family val="2"/>
        <charset val="186"/>
      </rPr>
      <t xml:space="preserve"> glave meteorne kanalizacije iz odprte struge hudournika v odtočno cev PVC fi 30 cm. Vtočna glava se izdela in obdela iz enakega kamna kot obstoječa huddourniška struga. Po detajlu iz načrta. V ceni so zajeta vsa dodatna in zaščitna dela.</t>
    </r>
  </si>
  <si>
    <t>Dobava materiala na mesto vgradnje in izdelava izpustne glave meteorne kanalizacije. Izpustna glava se izdela in obdela iz enakega kamna kot vtočna glava. Po detajlu iz načrta. Delo v morju ob nizki oseki. V ceni so zajeta vsa dodatna in zaščitna dela.</t>
  </si>
  <si>
    <t>Dobava materiala na mesto vgradnje in izdelava tamponske posteljice z enakomerno zrnatim drobljencem 0-32 mm min.deb. 10 cm s sprotno komprimacijo do zahtevane zbitosi. V ceni so zajeta vsa dodatna in zaščitna dela.</t>
  </si>
  <si>
    <t>24,0*1,0*0,10</t>
  </si>
  <si>
    <t>Dobava materiala na mesto vgradnje in izdelava plitve betonske mulde iz iz prefabriciranih betonskih elementov dim. 0,50x1,00 m. Mulda -po detajlu iz načrta - je položena na betonsko podlago C20/25;XC2, širine 0,60 m, debeline 0,10 m. Fuge-reže med elementi so zalite s cementno malto 1:3 in fino zalikane. V ceni je zajeto obbetoniranje muld, izdelava naklonskega betona do betonske pasnice ter vsa dodatna in zaščitna dela.</t>
  </si>
  <si>
    <t>Dovava materiala na mesto vgradnje in humusiranje ranjenih zameljskih površin v debelini do 15 cm ter posejanje travnega semena. V ceni je zajeto vzdrževanje travne ruše do predaje investitorju ter vsa dodatna in zaščitna dela.</t>
  </si>
  <si>
    <t>Rušenje obstoječega, poškodovanega tlaka, komplet s podložnim betonom in odbiro uporabnega kamna za nadaljno uporabo. V ceni je zajet prevoz prebranega, uporabnega kamna na začasno deponijo, ki jo določi investitor ter vsa dodatna in zaščitna dela.</t>
  </si>
  <si>
    <t>area v m2=</t>
  </si>
  <si>
    <t>Rušenje obstoječe tlakovane mulde, tlaka zavarovanja struge hudournika in obstoječega kamnitega obalnega zidu, komplet z betonsko podlago, odbiro uporabnega kamna za nadaljno uporabo. V ceni je zajet prevoz prebranega, uporabnega kamna na začasno deponijo, ki jo določi investitor ter vsa dodatna in zaščitna dela.</t>
  </si>
  <si>
    <t>24,80*0,90*0,15</t>
  </si>
  <si>
    <t>Ročno čiščenje in podkop do raščene zemljine na območju podkopane betonske pasnice z nalaganjem materiala na kamion. V ceni so zajeta vsa dodatna in zaščitna dela.</t>
  </si>
  <si>
    <t>0,65*10,0*0,15</t>
  </si>
  <si>
    <t>Dobava opažnega materiala na mesto vgradnje, montaža in demontaža enostranskega ploskovnega opaža. V ceni so zajeta vsa podpiranja in opiranja opaža ter vsa dodatna in zaščitna dela.</t>
  </si>
  <si>
    <t>10,00*0,30</t>
  </si>
  <si>
    <t>Uvrtanje lukenj v betonsko pasnico  premera primernega za podbetoniranje-zalitje pasnice z betonsko maso. V ceni so zajeta vsa dodatna in zaščitna dela.</t>
  </si>
  <si>
    <r>
      <t xml:space="preserve">Dobava na mesto vgradnje in vgrajevanje plasti iz cementnega betona </t>
    </r>
    <r>
      <rPr>
        <sz val="10"/>
        <color indexed="12"/>
        <rFont val="Arial Baltic"/>
        <charset val="238"/>
      </rPr>
      <t>C35/45;XS2</t>
    </r>
    <r>
      <rPr>
        <sz val="10"/>
        <color rgb="FF00B050"/>
        <rFont val="Arial Baltic"/>
        <charset val="238"/>
      </rPr>
      <t>.</t>
    </r>
    <r>
      <rPr>
        <sz val="10"/>
        <rFont val="Arial Baltic"/>
        <family val="2"/>
        <charset val="186"/>
      </rPr>
      <t xml:space="preserve"> V ceni so zajeti vsa dodatna in zaščitna dela.</t>
    </r>
  </si>
  <si>
    <t>10,00*0,65*0,30</t>
  </si>
  <si>
    <t>Strojno-ročno planiranje planuma novega tlaka dostopne ceste po projektirani niveleti s točnostjo +- 1 cm. V ceni so zajeta vsa dodatna in zaščitna dela.</t>
  </si>
  <si>
    <r>
      <t xml:space="preserve">Nabava materiala na mesto vgradnje in izdelava kamnitega tlaka med bet. pasnicami z lomljencem min. d= 20 cm, </t>
    </r>
    <r>
      <rPr>
        <sz val="10"/>
        <color rgb="FFFF0000"/>
        <rFont val="Arial CE"/>
        <charset val="238"/>
      </rPr>
      <t xml:space="preserve">vtisnjenim v beton C20/25;XC2 </t>
    </r>
    <r>
      <rPr>
        <sz val="10"/>
        <rFont val="Arial CE"/>
        <family val="2"/>
        <charset val="238"/>
      </rPr>
      <t>- po detajlu iz načrta. V ceni so zajeta vsa dodatna in zaščitna dela.</t>
    </r>
  </si>
  <si>
    <t>28,14*0,40</t>
  </si>
  <si>
    <t>Strojno -ročno čiščenje površine med odvodnim kanalom in betonsko pasnico z nalaganjem materiala na kamion. V ceni so zajeta vsa dodatna in zaščitna dela.</t>
  </si>
  <si>
    <t>Strojno -ročno čiščenje površine med betonskimi pasnicami-območje novega tlaka-  z nalaganjem materiala na kamion. V ceni so zajeta vsa dodatna in zaščitna dela.</t>
  </si>
  <si>
    <t>52,33*0,20</t>
  </si>
  <si>
    <r>
      <t xml:space="preserve">Izdelava tamponske posteljice pod AB tlakom, z enakomerno zrnatim drobljencem 0 - 32 mm v plasti do 30 cm </t>
    </r>
    <r>
      <rPr>
        <sz val="10"/>
        <color indexed="10"/>
        <rFont val="Arial"/>
        <family val="2"/>
        <charset val="238"/>
      </rPr>
      <t>pri optimalni vlagi</t>
    </r>
    <r>
      <rPr>
        <sz val="10"/>
        <rFont val="Arial"/>
        <family val="2"/>
        <charset val="238"/>
      </rPr>
      <t>, s sprotno komprimacijo do zahtevane zbitosti. Zaključna plast mora dosegati-</t>
    </r>
    <r>
      <rPr>
        <sz val="10"/>
        <color indexed="10"/>
        <rFont val="Arial"/>
        <family val="2"/>
        <charset val="238"/>
      </rPr>
      <t>EV2 = 80 Mpa</t>
    </r>
    <r>
      <rPr>
        <sz val="10"/>
        <rFont val="Arial"/>
        <family val="2"/>
        <charset val="238"/>
      </rPr>
      <t xml:space="preserve">. V ceni je zajet dovoz materiala na mesto vgradnje vsa dodatna in zaščitna dela in meritve nosilnosti z merilno krožno ploščo. </t>
    </r>
  </si>
  <si>
    <t>52,33*0,30</t>
  </si>
  <si>
    <r>
      <t xml:space="preserve">Izdelava zasipa med obstoječim odvodnim kanalom in betonsko pasnico, z enakomerno zrnatim drobljencem 0 - 32 mm v plasti do 30 cm </t>
    </r>
    <r>
      <rPr>
        <sz val="10"/>
        <color indexed="10"/>
        <rFont val="Arial"/>
        <family val="2"/>
        <charset val="238"/>
      </rPr>
      <t>pri optimalni vlagi</t>
    </r>
    <r>
      <rPr>
        <sz val="10"/>
        <rFont val="Arial"/>
        <family val="2"/>
        <charset val="238"/>
      </rPr>
      <t>, s sprotno komprimacijo do zahtevane zbitosti. Zaključna plast mora dosegati-</t>
    </r>
    <r>
      <rPr>
        <sz val="10"/>
        <color indexed="10"/>
        <rFont val="Arial"/>
        <family val="2"/>
        <charset val="238"/>
      </rPr>
      <t>EV2 = 80 Mpa</t>
    </r>
    <r>
      <rPr>
        <sz val="10"/>
        <rFont val="Arial"/>
        <family val="2"/>
        <charset val="238"/>
      </rPr>
      <t xml:space="preserve">. V ceni je zajet dovoz materiala na mesto vgradnje vsa dodatna in zaščitna dela in meritve nosilnosti z merilno krožno ploščo. </t>
    </r>
  </si>
  <si>
    <t>24,80*0,90*0,30</t>
  </si>
  <si>
    <t>Demontaža obstoječega stolpa za reševalce iz vode, z nalaganjem na kamion in odvozom na začasno deponijo. V ceni je zajeta ponovna montaža po končanih sanacijskih delih, zamenjava dotrajanih in poškodovanih elementov, antikorozijska zaščita z materialom odpornim na delovanje morske vode in hlapov, vsi potrebni pritrdilni materiali ter vsa dodatna in zaščitna dela.</t>
  </si>
  <si>
    <t>6a</t>
  </si>
  <si>
    <r>
      <t xml:space="preserve">Demontaža obstoječega, dotrajanega stolpa za reševalce iz vode, dobava na mesto vgradnje in montaža novega stolpa enake konstrukcije in dimenzij kot obstoječi stolp. V ceni so zajeti vsi potrebni materiali in sredstva za postavitev in pritrditev ter vsa dodatna in zaščitna dela. </t>
    </r>
    <r>
      <rPr>
        <b/>
        <sz val="10"/>
        <rFont val="Arial CE"/>
        <charset val="238"/>
      </rPr>
      <t>Alternativa postavki 6.</t>
    </r>
  </si>
  <si>
    <r>
      <t xml:space="preserve">Zasip temelja zidu, pod AB tlakom, z enakomerno zrnatim drobljencem 0 - 32 mm v plasti do 40 cm </t>
    </r>
    <r>
      <rPr>
        <sz val="10"/>
        <color indexed="10"/>
        <rFont val="Arial"/>
        <family val="2"/>
        <charset val="238"/>
      </rPr>
      <t>pri optimalni vlagi</t>
    </r>
    <r>
      <rPr>
        <sz val="10"/>
        <rFont val="Arial"/>
        <family val="2"/>
        <charset val="238"/>
      </rPr>
      <t>, s sprotno komprimacijo do zahtevane zbitosti. Zaključna plast mora dosegati-</t>
    </r>
    <r>
      <rPr>
        <sz val="10"/>
        <color indexed="10"/>
        <rFont val="Arial"/>
        <family val="2"/>
        <charset val="238"/>
      </rPr>
      <t>EV2 = 80 Mpa</t>
    </r>
    <r>
      <rPr>
        <sz val="10"/>
        <rFont val="Arial"/>
        <family val="2"/>
        <charset val="238"/>
      </rPr>
      <t>. V ceni je zajet dovoz materiala na mesto vgradnje vsa dodatna in zaščitna dela in meritve nosilnosti z merilno krožno ploščo. PO IZKAZU KUBATUR</t>
    </r>
  </si>
  <si>
    <t>III.kat.(30 %)</t>
  </si>
  <si>
    <t>IV.kat.(40 %)</t>
  </si>
  <si>
    <t>V.kat.(30 %)</t>
  </si>
  <si>
    <r>
      <t xml:space="preserve">Dobava na mesto vgradnje in vgrajevanje podložne plasti iz cementnega betona </t>
    </r>
    <r>
      <rPr>
        <sz val="10"/>
        <color indexed="12"/>
        <rFont val="Arial Baltic"/>
        <charset val="238"/>
      </rPr>
      <t>,</t>
    </r>
    <r>
      <rPr>
        <sz val="10"/>
        <rFont val="Arial Baltic"/>
        <family val="2"/>
        <charset val="186"/>
      </rPr>
      <t xml:space="preserve"> min. debeline sloja 10 cm</t>
    </r>
    <r>
      <rPr>
        <sz val="10"/>
        <color rgb="FF00B050"/>
        <rFont val="Arial Baltic"/>
        <charset val="238"/>
      </rPr>
      <t>.</t>
    </r>
    <r>
      <rPr>
        <sz val="10"/>
        <rFont val="Arial Baltic"/>
        <family val="2"/>
        <charset val="186"/>
      </rPr>
      <t xml:space="preserve"> V ceni so zajeti vsa dodatna in zaščitna dela.</t>
    </r>
  </si>
  <si>
    <t>(0,40+0,40)*118,2,60*2*118</t>
  </si>
  <si>
    <t>1,44*118,00</t>
  </si>
  <si>
    <t>Polaganje kamnitih poklopnic iz lokalnega, flišnega peščenjaka. V ceni je zajeta dobava kamnarsko obdelanega kamna-po detajlu iz načrta-do mesta vgradnje, polaganje na  cementno malto odporno na delovanje morja -videz suhozida, sidranje z nerjavečimi sidri min.premera 12 mm v podlago ter vsa dodatna in zaščitna dela.</t>
  </si>
  <si>
    <t>0.27*2*118</t>
  </si>
  <si>
    <t>0,1*261</t>
  </si>
  <si>
    <t>2.6*120,00</t>
  </si>
  <si>
    <t>2.6*120*0,20</t>
  </si>
  <si>
    <t>Dobava na mesto vgradnje in izvedba IBO sider dolžine 6 m po detajlu iz načrta. V ceni je zajeta montaža, premiki in demontaža delovnega odra, vsi potrebni materiali in orodja za izvedbo del ter vsa dodatna in zaščitna dela.</t>
  </si>
  <si>
    <r>
      <t>Betoniranje betonske plošče z betonom</t>
    </r>
    <r>
      <rPr>
        <sz val="10"/>
        <color indexed="21"/>
        <rFont val="Arial CE"/>
        <charset val="238"/>
      </rPr>
      <t xml:space="preserve"> C35/45;XS3</t>
    </r>
    <r>
      <rPr>
        <sz val="10"/>
        <rFont val="Arial CE"/>
        <family val="2"/>
        <charset val="238"/>
      </rPr>
      <t>, v/c</t>
    </r>
    <r>
      <rPr>
        <sz val="10"/>
        <rFont val="Calibri"/>
        <family val="2"/>
        <charset val="238"/>
      </rPr>
      <t>≤</t>
    </r>
    <r>
      <rPr>
        <sz val="10"/>
        <rFont val="Arial CE"/>
        <family val="2"/>
        <charset val="238"/>
      </rPr>
      <t>0.45, CEMmin</t>
    </r>
    <r>
      <rPr>
        <sz val="10"/>
        <rFont val="Calibri"/>
        <family val="2"/>
        <charset val="238"/>
      </rPr>
      <t>≥</t>
    </r>
    <r>
      <rPr>
        <sz val="10"/>
        <rFont val="Arial CE"/>
        <family val="2"/>
        <charset val="238"/>
      </rPr>
      <t>320kg/m3, PV-I, AB konstrukcije prereza do</t>
    </r>
    <r>
      <rPr>
        <sz val="10"/>
        <color indexed="21"/>
        <rFont val="Arial CE"/>
        <charset val="238"/>
      </rPr>
      <t xml:space="preserve"> 0,30 m3/m2, m1, beton plastičen,</t>
    </r>
    <r>
      <rPr>
        <sz val="10"/>
        <rFont val="Arial CE"/>
        <family val="2"/>
        <charset val="238"/>
      </rPr>
      <t xml:space="preserve"> </t>
    </r>
    <r>
      <rPr>
        <sz val="10"/>
        <color rgb="FFFF0000"/>
        <rFont val="Arial CE"/>
        <charset val="238"/>
      </rPr>
      <t>metličen,</t>
    </r>
    <r>
      <rPr>
        <sz val="10"/>
        <rFont val="Arial CE"/>
        <family val="2"/>
        <charset val="238"/>
      </rPr>
      <t xml:space="preserve"> skupaj z nabavo materiala na mesto vgradnje, vgradnjo, tlačenjem, zaribanjem in metličenjem betona ter vsemi dodatnimi in zaščitnimi deli. Dilatacije se zakitajo s trajno elestičnim kitom .</t>
    </r>
  </si>
  <si>
    <r>
      <t xml:space="preserve">Nabava </t>
    </r>
    <r>
      <rPr>
        <sz val="10"/>
        <color rgb="FFFF0000"/>
        <rFont val="Arial CE"/>
        <charset val="238"/>
      </rPr>
      <t>lokalnega, flišnega</t>
    </r>
    <r>
      <rPr>
        <sz val="10"/>
        <rFont val="Arial CE"/>
        <family val="2"/>
        <charset val="238"/>
      </rPr>
      <t xml:space="preserve"> peščenjaka ter zidanje kamnitega zidu-na eno lice deb. </t>
    </r>
    <r>
      <rPr>
        <sz val="10"/>
        <color rgb="FFFF0000"/>
        <rFont val="Arial CE"/>
        <charset val="238"/>
      </rPr>
      <t>10</t>
    </r>
    <r>
      <rPr>
        <sz val="10"/>
        <rFont val="Arial CE"/>
        <family val="2"/>
        <charset val="238"/>
      </rPr>
      <t xml:space="preserve"> cm v betonu C35/45;XS3, v/c≤0.45, CEMmin≥320kg/m3, PV-I. V ceni je zajeta dobava kamnarsko obdelanega kamna do mesta vgradnje, zidanje v pravokotni zidavi-po detajlu iz načrta- z zaklinjanjem v betonsko maso-videz suhozida, ter vsa dodatna in zaščitna dela.</t>
    </r>
  </si>
  <si>
    <t>Betoniranje temeljev in zidu z betonom C35/45;XS3, AB konstrukcije prereza nad 0,30 m3/m2, m1, beton plastičen, skupaj z nabavo materiala na mesto vgradnje, vgrajevanjem, tlačenjem in poravnavo betona, izdelavo izcednic -po detajlu iz načrta - ter vsemi dodatnimi in zaščitnimi deli. Betonira se po kampadah 4,00 do 6,00 m.</t>
  </si>
  <si>
    <t>Iztok Kleibencetl,u. d. i. g.</t>
  </si>
  <si>
    <t>Dobava opažnega materiala na mesto vgradnje, montaža in demontaža enostranskega ploskovnega opaža. V ceni so zajeti vsi prevozi in prenosi ter vsa dodatna in zaščitna dela.</t>
  </si>
  <si>
    <t>2*3*0,25*20</t>
  </si>
  <si>
    <t>120,00*2,60</t>
  </si>
  <si>
    <t>119,0*2,60*0,10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</si>
</sst>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S_I_T_-;\-* #,##0.00\ _S_I_T_-;_-* &quot;-&quot;??\ _S_I_T_-;_-@_-"/>
    <numFmt numFmtId="165" formatCode="#,##0.00_ ;\-#,##0.00\ "/>
  </numFmts>
  <fonts count="115">
    <font>
      <sz val="11"/>
      <color theme="1"/>
      <name val="Calibri"/>
      <family val="2"/>
      <charset val="238"/>
      <scheme val="minor"/>
    </font>
    <font>
      <sz val="11"/>
      <color theme="1"/>
      <name val="Calibri"/>
      <family val="2"/>
      <charset val="238"/>
      <scheme val="minor"/>
    </font>
    <font>
      <sz val="12"/>
      <name val="Arial Narrow"/>
      <family val="2"/>
    </font>
    <font>
      <b/>
      <sz val="14"/>
      <name val="Arial Narrow"/>
      <family val="2"/>
    </font>
    <font>
      <b/>
      <sz val="12"/>
      <name val="Arial Narrow"/>
      <family val="2"/>
    </font>
    <font>
      <b/>
      <i/>
      <u/>
      <sz val="12"/>
      <name val="Arial Narrow"/>
      <family val="2"/>
      <charset val="238"/>
    </font>
    <font>
      <sz val="10"/>
      <name val="Arial CE"/>
      <charset val="238"/>
    </font>
    <font>
      <b/>
      <i/>
      <sz val="14"/>
      <name val="Arial Narrow"/>
      <family val="2"/>
      <charset val="238"/>
    </font>
    <font>
      <b/>
      <i/>
      <u/>
      <sz val="16"/>
      <name val="Arial Narrow"/>
      <family val="2"/>
      <charset val="238"/>
    </font>
    <font>
      <b/>
      <sz val="16"/>
      <name val="Arial Narrow"/>
      <family val="2"/>
    </font>
    <font>
      <b/>
      <sz val="14"/>
      <name val="Arial Narrow"/>
      <family val="2"/>
      <charset val="238"/>
    </font>
    <font>
      <b/>
      <sz val="12"/>
      <name val="Arial Narrow"/>
      <family val="2"/>
      <charset val="238"/>
    </font>
    <font>
      <b/>
      <sz val="16"/>
      <name val="Arial Narrow"/>
      <family val="2"/>
      <charset val="238"/>
    </font>
    <font>
      <sz val="10"/>
      <name val="Arial Narrow"/>
      <family val="2"/>
      <charset val="238"/>
    </font>
    <font>
      <sz val="12"/>
      <name val="Arial Narrow"/>
      <family val="2"/>
      <charset val="238"/>
    </font>
    <font>
      <b/>
      <sz val="12"/>
      <name val="Arial"/>
      <family val="2"/>
      <charset val="238"/>
    </font>
    <font>
      <b/>
      <u/>
      <sz val="22"/>
      <name val="Arial Narrow"/>
      <family val="2"/>
      <charset val="238"/>
    </font>
    <font>
      <b/>
      <sz val="10"/>
      <name val="Arial Narrow"/>
      <family val="2"/>
      <charset val="238"/>
    </font>
    <font>
      <sz val="11"/>
      <name val="Arial Narrow"/>
      <family val="2"/>
      <charset val="238"/>
    </font>
    <font>
      <sz val="12"/>
      <name val="Arial"/>
      <family val="2"/>
      <charset val="238"/>
    </font>
    <font>
      <sz val="11"/>
      <name val="Arial"/>
      <family val="2"/>
      <charset val="238"/>
    </font>
    <font>
      <b/>
      <i/>
      <sz val="12"/>
      <name val="Arial Narrow"/>
      <family val="2"/>
      <charset val="238"/>
    </font>
    <font>
      <b/>
      <sz val="12"/>
      <color rgb="FFFF0000"/>
      <name val="Arial"/>
      <family val="2"/>
      <charset val="238"/>
    </font>
    <font>
      <sz val="10"/>
      <name val="Arial Baltic"/>
      <family val="2"/>
      <charset val="186"/>
    </font>
    <font>
      <b/>
      <sz val="10"/>
      <name val="Arial Baltic"/>
      <family val="2"/>
      <charset val="186"/>
    </font>
    <font>
      <b/>
      <sz val="10"/>
      <name val="Arial"/>
      <family val="2"/>
      <charset val="238"/>
    </font>
    <font>
      <sz val="10"/>
      <name val="Arial"/>
      <family val="2"/>
      <charset val="238"/>
    </font>
    <font>
      <sz val="10"/>
      <color theme="1"/>
      <name val="Arial"/>
      <family val="2"/>
      <charset val="238"/>
    </font>
    <font>
      <sz val="10"/>
      <color rgb="FFFF0000"/>
      <name val="Arial"/>
      <family val="2"/>
      <charset val="238"/>
    </font>
    <font>
      <b/>
      <u/>
      <sz val="10"/>
      <name val="Arial"/>
      <family val="2"/>
      <charset val="238"/>
    </font>
    <font>
      <b/>
      <i/>
      <u/>
      <sz val="10"/>
      <color rgb="FF336600"/>
      <name val="Arial"/>
      <family val="2"/>
      <charset val="238"/>
    </font>
    <font>
      <b/>
      <i/>
      <u/>
      <sz val="10"/>
      <color rgb="FFC00000"/>
      <name val="Arial"/>
      <family val="2"/>
      <charset val="238"/>
    </font>
    <font>
      <b/>
      <i/>
      <u/>
      <sz val="10"/>
      <color rgb="FF00B050"/>
      <name val="Arial"/>
      <family val="2"/>
      <charset val="238"/>
    </font>
    <font>
      <sz val="10"/>
      <name val="Arial CE"/>
      <family val="2"/>
      <charset val="238"/>
    </font>
    <font>
      <sz val="10"/>
      <color rgb="FF336600"/>
      <name val="Arial"/>
      <family val="2"/>
      <charset val="238"/>
    </font>
    <font>
      <b/>
      <sz val="10"/>
      <name val="Arial CE"/>
      <family val="2"/>
      <charset val="238"/>
    </font>
    <font>
      <b/>
      <sz val="10"/>
      <name val="Arial"/>
      <family val="2"/>
    </font>
    <font>
      <b/>
      <sz val="10"/>
      <color rgb="FF00B050"/>
      <name val="Arial"/>
      <family val="2"/>
      <charset val="238"/>
    </font>
    <font>
      <b/>
      <sz val="10"/>
      <color rgb="FFFF0000"/>
      <name val="Arial"/>
      <family val="2"/>
      <charset val="238"/>
    </font>
    <font>
      <sz val="10"/>
      <color rgb="FF336600"/>
      <name val="Arial Baltic"/>
      <charset val="238"/>
    </font>
    <font>
      <sz val="10"/>
      <name val="Arial"/>
      <family val="2"/>
    </font>
    <font>
      <b/>
      <i/>
      <sz val="10"/>
      <color rgb="FF336600"/>
      <name val="Arial"/>
      <family val="2"/>
      <charset val="238"/>
    </font>
    <font>
      <sz val="10"/>
      <color rgb="FFC00000"/>
      <name val="Arial"/>
      <family val="2"/>
      <charset val="238"/>
    </font>
    <font>
      <sz val="10"/>
      <color rgb="FFC00000"/>
      <name val="Arial"/>
      <family val="2"/>
    </font>
    <font>
      <b/>
      <i/>
      <u/>
      <sz val="10"/>
      <color rgb="FFFF0000"/>
      <name val="Arial"/>
      <family val="2"/>
      <charset val="238"/>
    </font>
    <font>
      <b/>
      <sz val="11"/>
      <name val="Arial"/>
      <family val="2"/>
      <charset val="238"/>
    </font>
    <font>
      <sz val="10"/>
      <color indexed="21"/>
      <name val="Arial CE"/>
      <charset val="238"/>
    </font>
    <font>
      <sz val="10"/>
      <color rgb="FFFF0000"/>
      <name val="Arial CE"/>
      <charset val="238"/>
    </font>
    <font>
      <sz val="10"/>
      <name val="Calibri"/>
      <family val="2"/>
      <charset val="238"/>
      <scheme val="minor"/>
    </font>
    <font>
      <sz val="11"/>
      <color theme="1"/>
      <name val="Arial"/>
      <family val="2"/>
      <charset val="238"/>
    </font>
    <font>
      <sz val="10"/>
      <color indexed="10"/>
      <name val="Arial"/>
      <family val="2"/>
      <charset val="238"/>
    </font>
    <font>
      <b/>
      <sz val="10"/>
      <color rgb="FFFF0000"/>
      <name val="Arial Baltic"/>
      <family val="2"/>
      <charset val="186"/>
    </font>
    <font>
      <b/>
      <sz val="10"/>
      <color rgb="FFFF0000"/>
      <name val="Arial CE"/>
      <family val="2"/>
      <charset val="238"/>
    </font>
    <font>
      <b/>
      <sz val="10"/>
      <color rgb="FFFF0000"/>
      <name val="Arial"/>
      <family val="2"/>
    </font>
    <font>
      <b/>
      <sz val="11"/>
      <color rgb="FFFF0000"/>
      <name val="Arial"/>
      <family val="2"/>
      <charset val="238"/>
    </font>
    <font>
      <b/>
      <i/>
      <u/>
      <sz val="14"/>
      <name val="Arial Narrow"/>
      <family val="2"/>
      <charset val="238"/>
    </font>
    <font>
      <sz val="10"/>
      <color rgb="FFC00000"/>
      <name val="Arial CE"/>
      <charset val="238"/>
    </font>
    <font>
      <sz val="11"/>
      <name val="Calibri"/>
      <family val="2"/>
      <charset val="238"/>
      <scheme val="minor"/>
    </font>
    <font>
      <b/>
      <sz val="12"/>
      <name val="Arial Black"/>
      <family val="2"/>
      <charset val="238"/>
    </font>
    <font>
      <sz val="12"/>
      <name val="Arial Black"/>
      <family val="2"/>
    </font>
    <font>
      <b/>
      <i/>
      <u/>
      <sz val="12"/>
      <color rgb="FFC00000"/>
      <name val="Calibri"/>
      <family val="2"/>
      <charset val="238"/>
      <scheme val="minor"/>
    </font>
    <font>
      <sz val="12"/>
      <color theme="1"/>
      <name val="Calibri"/>
      <family val="2"/>
      <charset val="238"/>
      <scheme val="minor"/>
    </font>
    <font>
      <sz val="12"/>
      <color rgb="FFFF0000"/>
      <name val="Arial"/>
      <family val="2"/>
      <charset val="238"/>
    </font>
    <font>
      <b/>
      <sz val="10"/>
      <color rgb="FF336600"/>
      <name val="Arial CE"/>
      <family val="2"/>
      <charset val="238"/>
    </font>
    <font>
      <b/>
      <sz val="10"/>
      <color rgb="FF00B050"/>
      <name val="Arial CE"/>
      <family val="2"/>
      <charset val="238"/>
    </font>
    <font>
      <sz val="10"/>
      <color rgb="FF00B050"/>
      <name val="Arial"/>
      <family val="2"/>
      <charset val="238"/>
    </font>
    <font>
      <b/>
      <sz val="10"/>
      <color rgb="FF336600"/>
      <name val="Arial"/>
      <family val="2"/>
      <charset val="238"/>
    </font>
    <font>
      <sz val="10"/>
      <color rgb="FFFF0000"/>
      <name val="Arial Baltic"/>
      <family val="2"/>
      <charset val="186"/>
    </font>
    <font>
      <sz val="10"/>
      <color rgb="FF336600"/>
      <name val="Arial CE"/>
      <family val="2"/>
      <charset val="238"/>
    </font>
    <font>
      <b/>
      <i/>
      <u/>
      <sz val="10"/>
      <color rgb="FF336600"/>
      <name val="Arial CE"/>
      <charset val="238"/>
    </font>
    <font>
      <sz val="10"/>
      <color rgb="FF0070C0"/>
      <name val="Arial"/>
      <family val="2"/>
      <charset val="238"/>
    </font>
    <font>
      <sz val="10"/>
      <color rgb="FF0070C0"/>
      <name val="Arial CE"/>
      <family val="2"/>
      <charset val="238"/>
    </font>
    <font>
      <b/>
      <i/>
      <u/>
      <sz val="10"/>
      <color rgb="FF0070C0"/>
      <name val="Arial CE"/>
      <charset val="238"/>
    </font>
    <font>
      <sz val="10"/>
      <color theme="1"/>
      <name val="Arial Narrow"/>
      <family val="2"/>
      <charset val="238"/>
    </font>
    <font>
      <b/>
      <sz val="10"/>
      <color rgb="FFC00000"/>
      <name val="Arial"/>
      <family val="2"/>
      <charset val="238"/>
    </font>
    <font>
      <sz val="14"/>
      <color rgb="FFC00000"/>
      <name val="Arial CE"/>
      <family val="2"/>
      <charset val="238"/>
    </font>
    <font>
      <b/>
      <sz val="10"/>
      <color indexed="21"/>
      <name val="Arial"/>
      <family val="2"/>
    </font>
    <font>
      <sz val="10"/>
      <color indexed="10"/>
      <name val="Arial CE"/>
      <family val="2"/>
      <charset val="238"/>
    </font>
    <font>
      <b/>
      <sz val="10"/>
      <color rgb="FF336600"/>
      <name val="Arial Baltic"/>
      <family val="2"/>
      <charset val="186"/>
    </font>
    <font>
      <sz val="11"/>
      <color rgb="FF336600"/>
      <name val="Calibri"/>
      <family val="2"/>
      <charset val="238"/>
      <scheme val="minor"/>
    </font>
    <font>
      <b/>
      <sz val="11"/>
      <color rgb="FF336600"/>
      <name val="Arial"/>
      <family val="2"/>
      <charset val="238"/>
    </font>
    <font>
      <b/>
      <sz val="12"/>
      <color rgb="FF336600"/>
      <name val="Arial"/>
      <family val="2"/>
      <charset val="238"/>
    </font>
    <font>
      <sz val="10"/>
      <color rgb="FF00B050"/>
      <name val="Arial CE"/>
      <family val="2"/>
      <charset val="238"/>
    </font>
    <font>
      <sz val="10"/>
      <color indexed="21"/>
      <name val="Arial CE"/>
      <family val="2"/>
      <charset val="238"/>
    </font>
    <font>
      <b/>
      <i/>
      <sz val="10"/>
      <color rgb="FF336600"/>
      <name val="Arial Baltic"/>
      <charset val="238"/>
    </font>
    <font>
      <b/>
      <i/>
      <u/>
      <sz val="10"/>
      <color rgb="FF336600"/>
      <name val="Arial Baltic"/>
      <charset val="238"/>
    </font>
    <font>
      <b/>
      <i/>
      <u/>
      <sz val="11"/>
      <color rgb="FF336600"/>
      <name val="Calibri"/>
      <family val="2"/>
      <charset val="238"/>
      <scheme val="minor"/>
    </font>
    <font>
      <sz val="10"/>
      <color rgb="FFFF0000"/>
      <name val="Arial CE"/>
      <family val="2"/>
      <charset val="238"/>
    </font>
    <font>
      <sz val="11"/>
      <color rgb="FF0070C0"/>
      <name val="Calibri"/>
      <family val="2"/>
      <charset val="238"/>
      <scheme val="minor"/>
    </font>
    <font>
      <b/>
      <i/>
      <u/>
      <sz val="11"/>
      <color rgb="FFC00000"/>
      <name val="Calibri"/>
      <family val="2"/>
      <charset val="238"/>
      <scheme val="minor"/>
    </font>
    <font>
      <sz val="11"/>
      <color rgb="FFC00000"/>
      <name val="Calibri"/>
      <family val="2"/>
      <charset val="238"/>
      <scheme val="minor"/>
    </font>
    <font>
      <b/>
      <sz val="10"/>
      <color rgb="FFC00000"/>
      <name val="Arial CE"/>
      <family val="2"/>
      <charset val="238"/>
    </font>
    <font>
      <b/>
      <i/>
      <u/>
      <sz val="10"/>
      <color rgb="FFC00000"/>
      <name val="Arial CE"/>
      <charset val="238"/>
    </font>
    <font>
      <sz val="10"/>
      <color rgb="FF336600"/>
      <name val="Arial Baltic"/>
      <family val="2"/>
      <charset val="186"/>
    </font>
    <font>
      <sz val="10"/>
      <color indexed="12"/>
      <name val="Arial Baltic"/>
      <charset val="238"/>
    </font>
    <font>
      <sz val="10"/>
      <color rgb="FF00B050"/>
      <name val="Arial Baltic"/>
      <charset val="238"/>
    </font>
    <font>
      <sz val="10"/>
      <color rgb="FF336600"/>
      <name val="Arial CE"/>
      <charset val="238"/>
    </font>
    <font>
      <b/>
      <sz val="10"/>
      <color rgb="FF336600"/>
      <name val="Arial"/>
      <family val="2"/>
    </font>
    <font>
      <sz val="10"/>
      <color rgb="FFFF0000"/>
      <name val="Arial"/>
      <family val="2"/>
    </font>
    <font>
      <sz val="10"/>
      <color rgb="FFFF0000"/>
      <name val="Arial Baltic"/>
      <charset val="238"/>
    </font>
    <font>
      <sz val="10"/>
      <color indexed="60"/>
      <name val="Arial Baltic"/>
      <charset val="238"/>
    </font>
    <font>
      <b/>
      <u/>
      <sz val="12"/>
      <name val="Arial"/>
      <family val="2"/>
      <charset val="238"/>
    </font>
    <font>
      <b/>
      <sz val="15"/>
      <color theme="3"/>
      <name val="Calibri"/>
      <family val="2"/>
      <charset val="238"/>
      <scheme val="minor"/>
    </font>
    <font>
      <i/>
      <sz val="12"/>
      <name val="Arial"/>
      <family val="2"/>
      <charset val="238"/>
    </font>
    <font>
      <sz val="10"/>
      <color indexed="10"/>
      <name val="Arial Baltic"/>
      <charset val="238"/>
    </font>
    <font>
      <sz val="10"/>
      <color indexed="36"/>
      <name val="Arial Baltic"/>
      <charset val="238"/>
    </font>
    <font>
      <sz val="10"/>
      <color indexed="17"/>
      <name val="Arial"/>
      <family val="2"/>
      <charset val="238"/>
    </font>
    <font>
      <sz val="10"/>
      <color indexed="30"/>
      <name val="Arial"/>
      <family val="2"/>
      <charset val="238"/>
    </font>
    <font>
      <sz val="10"/>
      <name val="Arial Baltic"/>
      <charset val="238"/>
    </font>
    <font>
      <sz val="10"/>
      <name val="Arial"/>
      <family val="2"/>
      <charset val="1"/>
    </font>
    <font>
      <b/>
      <i/>
      <sz val="12"/>
      <color rgb="FF336600"/>
      <name val="Arial"/>
      <family val="2"/>
      <charset val="238"/>
    </font>
    <font>
      <b/>
      <sz val="10"/>
      <name val="Arial CE"/>
      <charset val="238"/>
    </font>
    <font>
      <i/>
      <u/>
      <sz val="10"/>
      <color rgb="FF0070C0"/>
      <name val="Arial CE"/>
      <charset val="238"/>
    </font>
    <font>
      <sz val="10"/>
      <color rgb="FF336600"/>
      <name val="Arial"/>
      <family val="2"/>
    </font>
    <font>
      <sz val="10"/>
      <name val="Calibri"/>
      <family val="2"/>
      <charset val="238"/>
    </font>
  </fonts>
  <fills count="2">
    <fill>
      <patternFill patternType="none"/>
    </fill>
    <fill>
      <patternFill patternType="gray125"/>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top/>
      <bottom style="thick">
        <color theme="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73" fillId="0" borderId="0"/>
    <xf numFmtId="0" fontId="102" fillId="0" borderId="7" applyNumberFormat="0" applyFill="0" applyAlignment="0" applyProtection="0"/>
    <xf numFmtId="0" fontId="26" fillId="0" borderId="0"/>
    <xf numFmtId="0" fontId="6" fillId="0" borderId="0"/>
  </cellStyleXfs>
  <cellXfs count="416">
    <xf numFmtId="0" fontId="0" fillId="0" borderId="0" xfId="0"/>
    <xf numFmtId="0" fontId="2" fillId="0" borderId="0" xfId="0" applyFont="1"/>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xf numFmtId="0" fontId="5" fillId="0" borderId="0" xfId="0" applyFont="1"/>
    <xf numFmtId="0" fontId="6" fillId="0" borderId="0" xfId="0" applyFont="1"/>
    <xf numFmtId="0" fontId="7" fillId="0" borderId="0" xfId="0" applyFont="1" applyAlignment="1">
      <alignment vertical="center"/>
    </xf>
    <xf numFmtId="0" fontId="3" fillId="0" borderId="0" xfId="0" applyFont="1"/>
    <xf numFmtId="0" fontId="5"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xf>
    <xf numFmtId="0" fontId="9" fillId="0" borderId="0" xfId="0" applyFont="1"/>
    <xf numFmtId="17" fontId="11" fillId="0" borderId="0" xfId="0" applyNumberFormat="1" applyFont="1" applyAlignment="1">
      <alignment horizontal="right"/>
    </xf>
    <xf numFmtId="17" fontId="12" fillId="0" borderId="0" xfId="0" applyNumberFormat="1" applyFont="1" applyAlignment="1">
      <alignment horizontal="left" vertical="center"/>
    </xf>
    <xf numFmtId="17" fontId="2" fillId="0" borderId="0" xfId="0" applyNumberFormat="1" applyFont="1" applyAlignment="1">
      <alignment horizontal="left"/>
    </xf>
    <xf numFmtId="14" fontId="2" fillId="0" borderId="0" xfId="0" applyNumberFormat="1" applyFont="1"/>
    <xf numFmtId="17" fontId="2" fillId="0" borderId="0" xfId="0" applyNumberFormat="1" applyFont="1"/>
    <xf numFmtId="0" fontId="11" fillId="0" borderId="0" xfId="0" applyFont="1"/>
    <xf numFmtId="0" fontId="11" fillId="0" borderId="0" xfId="0" applyFont="1" applyAlignment="1">
      <alignment horizontal="right"/>
    </xf>
    <xf numFmtId="0" fontId="2" fillId="0" borderId="0" xfId="0" applyFont="1" applyAlignment="1">
      <alignment horizontal="right"/>
    </xf>
    <xf numFmtId="0" fontId="13" fillId="0" borderId="0" xfId="0" applyFont="1"/>
    <xf numFmtId="0" fontId="14" fillId="0" borderId="0" xfId="0" applyFont="1"/>
    <xf numFmtId="0" fontId="13" fillId="0" borderId="0" xfId="0" applyFont="1" applyAlignment="1">
      <alignment vertical="top" wrapText="1"/>
    </xf>
    <xf numFmtId="0" fontId="16" fillId="0" borderId="0" xfId="0" applyFont="1" applyAlignment="1">
      <alignment horizontal="left" vertical="center" wrapText="1"/>
    </xf>
    <xf numFmtId="164" fontId="17" fillId="0" borderId="0" xfId="1" applyFont="1"/>
    <xf numFmtId="0" fontId="15" fillId="0" borderId="0" xfId="0" applyFont="1" applyAlignment="1">
      <alignment horizontal="right" vertical="center"/>
    </xf>
    <xf numFmtId="0" fontId="15" fillId="0" borderId="0" xfId="0" applyFont="1" applyBorder="1" applyAlignment="1">
      <alignment horizontal="left" vertical="center"/>
    </xf>
    <xf numFmtId="0" fontId="18" fillId="0" borderId="0" xfId="0" applyFont="1"/>
    <xf numFmtId="0" fontId="10" fillId="0" borderId="0" xfId="0" applyFont="1" applyAlignment="1">
      <alignment vertical="top" wrapText="1"/>
    </xf>
    <xf numFmtId="0" fontId="14" fillId="0" borderId="0" xfId="0" applyNumberFormat="1" applyFont="1" applyAlignment="1">
      <alignment horizontal="left" vertical="center" wrapText="1"/>
    </xf>
    <xf numFmtId="0" fontId="14" fillId="0" borderId="0" xfId="0" applyNumberFormat="1" applyFont="1" applyAlignment="1">
      <alignment vertical="top" wrapText="1"/>
    </xf>
    <xf numFmtId="0" fontId="14" fillId="0" borderId="0" xfId="0" applyNumberFormat="1" applyFont="1" applyBorder="1" applyAlignment="1">
      <alignment vertical="top" wrapText="1"/>
    </xf>
    <xf numFmtId="0" fontId="14" fillId="0" borderId="0" xfId="0" applyFont="1" applyBorder="1"/>
    <xf numFmtId="0" fontId="11" fillId="0" borderId="1" xfId="0" applyFont="1" applyBorder="1"/>
    <xf numFmtId="0" fontId="11" fillId="0" borderId="0" xfId="0" applyFont="1" applyBorder="1"/>
    <xf numFmtId="0" fontId="19" fillId="0" borderId="0" xfId="0" applyFont="1" applyBorder="1"/>
    <xf numFmtId="0" fontId="15" fillId="0" borderId="2" xfId="0" applyFont="1" applyBorder="1" applyAlignment="1">
      <alignment horizontal="right" vertical="center"/>
    </xf>
    <xf numFmtId="0" fontId="20" fillId="0" borderId="0" xfId="0" applyFont="1"/>
    <xf numFmtId="0" fontId="19" fillId="0" borderId="0" xfId="0" applyNumberFormat="1" applyFont="1" applyBorder="1" applyAlignment="1">
      <alignment vertical="top" wrapText="1"/>
    </xf>
    <xf numFmtId="0" fontId="11" fillId="0" borderId="1" xfId="0" applyFont="1" applyBorder="1" applyAlignment="1">
      <alignment horizontal="right" vertical="center"/>
    </xf>
    <xf numFmtId="0" fontId="11" fillId="0" borderId="1" xfId="0" applyFont="1" applyBorder="1" applyAlignment="1">
      <alignment horizontal="left" vertical="center"/>
    </xf>
    <xf numFmtId="0" fontId="14" fillId="0" borderId="0" xfId="0" applyFont="1" applyAlignment="1">
      <alignment horizontal="left" vertical="center" wrapText="1"/>
    </xf>
    <xf numFmtId="0" fontId="14" fillId="0" borderId="0" xfId="0" applyFont="1" applyAlignment="1">
      <alignment vertical="top" wrapText="1"/>
    </xf>
    <xf numFmtId="0" fontId="21" fillId="0" borderId="3" xfId="0" applyFont="1" applyBorder="1" applyAlignment="1">
      <alignment horizontal="left" vertical="center" wrapText="1"/>
    </xf>
    <xf numFmtId="0" fontId="11" fillId="0" borderId="3" xfId="0" applyFont="1" applyBorder="1" applyAlignment="1">
      <alignment vertical="top" wrapText="1"/>
    </xf>
    <xf numFmtId="164" fontId="13" fillId="0" borderId="0" xfId="1" applyFont="1" applyAlignment="1">
      <alignment vertical="top" wrapText="1"/>
    </xf>
    <xf numFmtId="17" fontId="12" fillId="0" borderId="0" xfId="0" applyNumberFormat="1" applyFont="1" applyAlignment="1">
      <alignment horizontal="right" vertical="center"/>
    </xf>
    <xf numFmtId="0" fontId="22" fillId="0" borderId="0" xfId="0" applyFont="1"/>
    <xf numFmtId="164" fontId="22" fillId="0" borderId="0" xfId="1" applyFont="1"/>
    <xf numFmtId="164" fontId="22" fillId="0" borderId="0" xfId="1" applyFont="1" applyAlignment="1">
      <alignment horizontal="center"/>
    </xf>
    <xf numFmtId="164" fontId="22" fillId="0" borderId="0" xfId="1" applyFont="1" applyBorder="1"/>
    <xf numFmtId="164" fontId="22" fillId="0" borderId="0" xfId="1" applyFont="1" applyBorder="1" applyAlignment="1">
      <alignment horizontal="center"/>
    </xf>
    <xf numFmtId="164" fontId="22" fillId="0" borderId="0" xfId="1" applyFont="1" applyAlignment="1"/>
    <xf numFmtId="0" fontId="23" fillId="0" borderId="4" xfId="0" applyFont="1" applyBorder="1" applyAlignment="1">
      <alignment horizontal="center" vertical="center"/>
    </xf>
    <xf numFmtId="0" fontId="23" fillId="0" borderId="4" xfId="0" applyNumberFormat="1" applyFont="1" applyBorder="1" applyAlignment="1">
      <alignment horizontal="center" vertical="center" wrapText="1"/>
    </xf>
    <xf numFmtId="0" fontId="23" fillId="0" borderId="4" xfId="0" applyNumberFormat="1" applyFont="1" applyBorder="1" applyAlignment="1">
      <alignment horizontal="left"/>
    </xf>
    <xf numFmtId="4" fontId="23" fillId="0" borderId="4" xfId="0" applyNumberFormat="1" applyFont="1" applyBorder="1" applyAlignment="1">
      <alignment horizontal="center" vertical="center"/>
    </xf>
    <xf numFmtId="2" fontId="23" fillId="0" borderId="4" xfId="0" applyNumberFormat="1" applyFont="1" applyBorder="1" applyAlignment="1">
      <alignment horizontal="center" vertical="center"/>
    </xf>
    <xf numFmtId="4" fontId="23" fillId="0" borderId="0" xfId="0" applyNumberFormat="1" applyFont="1"/>
    <xf numFmtId="4" fontId="23" fillId="0" borderId="0" xfId="0" applyNumberFormat="1" applyFont="1" applyAlignment="1">
      <alignment wrapText="1"/>
    </xf>
    <xf numFmtId="0" fontId="23" fillId="0" borderId="0" xfId="0" applyFont="1"/>
    <xf numFmtId="0" fontId="23" fillId="0" borderId="0" xfId="0" applyNumberFormat="1" applyFont="1" applyAlignment="1">
      <alignment horizontal="center" wrapText="1"/>
    </xf>
    <xf numFmtId="0" fontId="24" fillId="0" borderId="5" xfId="0" applyFont="1" applyBorder="1" applyAlignment="1">
      <alignment horizontal="center" vertical="top"/>
    </xf>
    <xf numFmtId="0" fontId="23" fillId="0" borderId="5" xfId="0" applyNumberFormat="1" applyFont="1" applyBorder="1" applyAlignment="1">
      <alignment horizontal="left" wrapText="1"/>
    </xf>
    <xf numFmtId="0" fontId="23" fillId="0" borderId="5" xfId="0" applyNumberFormat="1" applyFont="1" applyBorder="1" applyAlignment="1">
      <alignment horizontal="left"/>
    </xf>
    <xf numFmtId="4" fontId="23" fillId="0" borderId="5" xfId="0" applyNumberFormat="1" applyFont="1" applyBorder="1" applyAlignment="1">
      <alignment horizontal="right"/>
    </xf>
    <xf numFmtId="2" fontId="23" fillId="0" borderId="5" xfId="0" applyNumberFormat="1" applyFont="1" applyBorder="1" applyAlignment="1">
      <alignment horizontal="center"/>
    </xf>
    <xf numFmtId="2" fontId="23" fillId="0" borderId="5" xfId="0" applyNumberFormat="1" applyFont="1" applyBorder="1" applyAlignment="1">
      <alignment horizontal="center" vertical="center"/>
    </xf>
    <xf numFmtId="0" fontId="24" fillId="0" borderId="0" xfId="0" applyFont="1" applyBorder="1" applyAlignment="1">
      <alignment horizontal="center" vertical="top"/>
    </xf>
    <xf numFmtId="0" fontId="23" fillId="0" borderId="0" xfId="0" applyNumberFormat="1" applyFont="1" applyBorder="1" applyAlignment="1">
      <alignment horizontal="left" wrapText="1"/>
    </xf>
    <xf numFmtId="0" fontId="23" fillId="0" borderId="0" xfId="0" applyNumberFormat="1" applyFont="1" applyBorder="1" applyAlignment="1">
      <alignment horizontal="left"/>
    </xf>
    <xf numFmtId="4" fontId="23" fillId="0" borderId="0" xfId="0" applyNumberFormat="1" applyFont="1" applyBorder="1" applyAlignment="1">
      <alignment horizontal="right"/>
    </xf>
    <xf numFmtId="2" fontId="23" fillId="0" borderId="0" xfId="0" applyNumberFormat="1" applyFont="1" applyBorder="1" applyAlignment="1">
      <alignment horizontal="center"/>
    </xf>
    <xf numFmtId="0" fontId="25" fillId="0" borderId="0" xfId="0" applyFont="1" applyFill="1" applyAlignment="1">
      <alignment horizontal="center" vertical="center" wrapText="1"/>
    </xf>
    <xf numFmtId="4" fontId="25" fillId="0" borderId="0" xfId="0" applyNumberFormat="1" applyFont="1" applyFill="1" applyAlignment="1">
      <alignment vertical="center" wrapText="1"/>
    </xf>
    <xf numFmtId="4" fontId="26" fillId="0" borderId="0" xfId="1" applyNumberFormat="1" applyFont="1" applyFill="1" applyBorder="1" applyAlignment="1">
      <alignment vertical="center" wrapText="1"/>
    </xf>
    <xf numFmtId="4" fontId="25" fillId="0" borderId="0" xfId="1" applyNumberFormat="1" applyFont="1" applyFill="1" applyBorder="1" applyAlignment="1">
      <alignment horizontal="right" vertical="center" wrapText="1"/>
    </xf>
    <xf numFmtId="4" fontId="27" fillId="0" borderId="0" xfId="0" applyNumberFormat="1" applyFont="1" applyAlignment="1">
      <alignment vertical="center" wrapText="1"/>
    </xf>
    <xf numFmtId="4" fontId="28" fillId="0" borderId="0" xfId="0" applyNumberFormat="1" applyFont="1" applyAlignment="1">
      <alignment horizontal="left" vertical="center"/>
    </xf>
    <xf numFmtId="4" fontId="28" fillId="0" borderId="0" xfId="0" applyNumberFormat="1" applyFont="1" applyAlignment="1">
      <alignment vertical="center" wrapText="1"/>
    </xf>
    <xf numFmtId="0" fontId="27" fillId="0" borderId="0" xfId="0" applyFont="1" applyAlignment="1">
      <alignment vertical="center"/>
    </xf>
    <xf numFmtId="0" fontId="0" fillId="0" borderId="0" xfId="0" applyAlignment="1">
      <alignment vertical="center"/>
    </xf>
    <xf numFmtId="1" fontId="26" fillId="0" borderId="0" xfId="0" applyNumberFormat="1" applyFont="1" applyFill="1" applyAlignment="1">
      <alignment horizontal="right" vertical="top" wrapText="1"/>
    </xf>
    <xf numFmtId="0" fontId="29" fillId="0" borderId="0" xfId="0" applyFont="1" applyFill="1" applyAlignment="1">
      <alignment horizontal="center" vertical="top" wrapText="1"/>
    </xf>
    <xf numFmtId="0" fontId="25" fillId="0" borderId="0" xfId="0" applyFont="1" applyFill="1" applyAlignment="1">
      <alignment horizontal="center" wrapText="1"/>
    </xf>
    <xf numFmtId="4" fontId="25" fillId="0" borderId="0" xfId="0" applyNumberFormat="1" applyFont="1" applyFill="1" applyAlignment="1">
      <alignment wrapText="1"/>
    </xf>
    <xf numFmtId="4" fontId="26" fillId="0" borderId="0" xfId="1" applyNumberFormat="1" applyFont="1" applyFill="1" applyBorder="1" applyAlignment="1">
      <alignment wrapText="1"/>
    </xf>
    <xf numFmtId="4" fontId="25" fillId="0" borderId="0" xfId="1" applyNumberFormat="1" applyFont="1" applyFill="1" applyBorder="1" applyAlignment="1">
      <alignment horizontal="right" wrapText="1"/>
    </xf>
    <xf numFmtId="4" fontId="30" fillId="0" borderId="0" xfId="0" applyNumberFormat="1" applyFont="1" applyAlignment="1">
      <alignment horizontal="right" wrapText="1"/>
    </xf>
    <xf numFmtId="4" fontId="30" fillId="0" borderId="0" xfId="0" applyNumberFormat="1" applyFont="1"/>
    <xf numFmtId="4" fontId="31" fillId="0" borderId="0" xfId="0" applyNumberFormat="1" applyFont="1" applyAlignment="1">
      <alignment horizontal="center"/>
    </xf>
    <xf numFmtId="4" fontId="32" fillId="0" borderId="0" xfId="0" applyNumberFormat="1" applyFont="1" applyAlignment="1">
      <alignment horizontal="center"/>
    </xf>
    <xf numFmtId="0" fontId="27" fillId="0" borderId="0" xfId="0" applyFont="1"/>
    <xf numFmtId="1" fontId="25" fillId="0" borderId="0" xfId="0" applyNumberFormat="1" applyFont="1" applyFill="1" applyAlignment="1">
      <alignment horizontal="right" vertical="top" wrapText="1"/>
    </xf>
    <xf numFmtId="0" fontId="23" fillId="0" borderId="0" xfId="0" applyNumberFormat="1" applyFont="1" applyAlignment="1">
      <alignment horizontal="left" vertical="top" wrapText="1"/>
    </xf>
    <xf numFmtId="4" fontId="33" fillId="0" borderId="0" xfId="0" applyNumberFormat="1" applyFont="1" applyAlignment="1">
      <alignment horizontal="right" wrapText="1"/>
    </xf>
    <xf numFmtId="165" fontId="23" fillId="0" borderId="0" xfId="1" applyNumberFormat="1" applyFont="1" applyAlignment="1">
      <alignment wrapText="1"/>
    </xf>
    <xf numFmtId="4" fontId="34" fillId="0" borderId="0" xfId="0" applyNumberFormat="1" applyFont="1" applyAlignment="1">
      <alignment wrapText="1"/>
    </xf>
    <xf numFmtId="4" fontId="34" fillId="0" borderId="0" xfId="0" applyNumberFormat="1" applyFont="1" applyAlignment="1">
      <alignment horizontal="center"/>
    </xf>
    <xf numFmtId="4" fontId="30" fillId="0" borderId="0" xfId="0" applyNumberFormat="1" applyFont="1" applyAlignment="1">
      <alignment horizontal="center"/>
    </xf>
    <xf numFmtId="4" fontId="26" fillId="0" borderId="0" xfId="0" applyNumberFormat="1" applyFont="1" applyFill="1" applyAlignment="1">
      <alignment wrapText="1"/>
    </xf>
    <xf numFmtId="4" fontId="26" fillId="0" borderId="0" xfId="1" applyNumberFormat="1" applyFont="1" applyAlignment="1">
      <alignment wrapText="1"/>
    </xf>
    <xf numFmtId="4" fontId="27" fillId="0" borderId="0" xfId="0" applyNumberFormat="1" applyFont="1" applyAlignment="1">
      <alignment wrapText="1"/>
    </xf>
    <xf numFmtId="4" fontId="28" fillId="0" borderId="0" xfId="0" applyNumberFormat="1" applyFont="1" applyAlignment="1">
      <alignment horizontal="center"/>
    </xf>
    <xf numFmtId="4" fontId="28" fillId="0" borderId="0" xfId="0" applyNumberFormat="1" applyFont="1" applyAlignment="1">
      <alignment wrapText="1"/>
    </xf>
    <xf numFmtId="4" fontId="33" fillId="0" borderId="0" xfId="0" applyNumberFormat="1" applyFont="1" applyAlignment="1">
      <alignment vertical="top" wrapText="1"/>
    </xf>
    <xf numFmtId="4" fontId="26" fillId="0" borderId="0" xfId="0" applyNumberFormat="1" applyFont="1" applyAlignment="1">
      <alignment horizontal="right" wrapText="1"/>
    </xf>
    <xf numFmtId="0" fontId="23" fillId="0" borderId="0" xfId="0" applyFont="1" applyAlignment="1">
      <alignment vertical="top" wrapText="1"/>
    </xf>
    <xf numFmtId="0" fontId="36" fillId="0" borderId="0" xfId="0" applyFont="1" applyAlignment="1">
      <alignment wrapText="1"/>
    </xf>
    <xf numFmtId="4" fontId="23" fillId="0" borderId="0" xfId="0" applyNumberFormat="1" applyFont="1" applyAlignment="1">
      <alignment horizontal="right" wrapText="1"/>
    </xf>
    <xf numFmtId="4" fontId="33" fillId="0" borderId="0" xfId="0" applyNumberFormat="1" applyFont="1" applyAlignment="1">
      <alignment wrapText="1"/>
    </xf>
    <xf numFmtId="4" fontId="33" fillId="0" borderId="0" xfId="1" applyNumberFormat="1" applyFont="1" applyAlignment="1">
      <alignment horizontal="right"/>
    </xf>
    <xf numFmtId="4" fontId="37" fillId="0" borderId="0" xfId="1" applyNumberFormat="1" applyFont="1" applyFill="1" applyBorder="1" applyAlignment="1">
      <alignment horizontal="right" wrapText="1"/>
    </xf>
    <xf numFmtId="4" fontId="38" fillId="0" borderId="0" xfId="0" applyNumberFormat="1" applyFont="1" applyAlignment="1">
      <alignment horizontal="right"/>
    </xf>
    <xf numFmtId="4" fontId="38" fillId="0" borderId="0" xfId="0" applyNumberFormat="1" applyFont="1" applyAlignment="1">
      <alignment wrapText="1"/>
    </xf>
    <xf numFmtId="1" fontId="25" fillId="0" borderId="0" xfId="0" applyNumberFormat="1" applyFont="1" applyAlignment="1">
      <alignment horizontal="right" vertical="top"/>
    </xf>
    <xf numFmtId="4" fontId="26" fillId="0" borderId="0" xfId="0" applyNumberFormat="1" applyFont="1" applyFill="1" applyAlignment="1">
      <alignment horizontal="right" wrapText="1"/>
    </xf>
    <xf numFmtId="4" fontId="26" fillId="0" borderId="0" xfId="1" applyNumberFormat="1" applyFont="1" applyFill="1" applyAlignment="1">
      <alignment horizontal="right" wrapText="1"/>
    </xf>
    <xf numFmtId="4" fontId="33" fillId="0" borderId="0" xfId="0" applyNumberFormat="1" applyFont="1" applyAlignment="1">
      <alignment horizontal="right"/>
    </xf>
    <xf numFmtId="0" fontId="33" fillId="0" borderId="0" xfId="0" applyFont="1" applyAlignment="1">
      <alignment vertical="top" wrapText="1"/>
    </xf>
    <xf numFmtId="0" fontId="25" fillId="0" borderId="0" xfId="0" applyFont="1" applyAlignment="1">
      <alignment horizontal="left" wrapText="1"/>
    </xf>
    <xf numFmtId="4" fontId="40" fillId="0" borderId="0" xfId="1" applyNumberFormat="1" applyFont="1" applyAlignment="1">
      <alignment horizontal="right" wrapText="1"/>
    </xf>
    <xf numFmtId="4" fontId="41" fillId="0" borderId="0" xfId="0" applyNumberFormat="1" applyFont="1"/>
    <xf numFmtId="4" fontId="30" fillId="0" borderId="0" xfId="0" applyNumberFormat="1" applyFont="1" applyAlignment="1">
      <alignment wrapText="1"/>
    </xf>
    <xf numFmtId="0" fontId="26" fillId="0" borderId="0" xfId="0" applyFont="1" applyAlignment="1">
      <alignment vertical="top" wrapText="1"/>
    </xf>
    <xf numFmtId="4" fontId="26" fillId="0" borderId="0" xfId="0" applyNumberFormat="1" applyFont="1"/>
    <xf numFmtId="0" fontId="27" fillId="0" borderId="0" xfId="0" applyFont="1" applyAlignment="1">
      <alignment horizontal="left" vertical="top" wrapText="1"/>
    </xf>
    <xf numFmtId="4" fontId="43" fillId="0" borderId="0" xfId="1" applyNumberFormat="1" applyFont="1" applyAlignment="1">
      <alignment horizontal="right" wrapText="1"/>
    </xf>
    <xf numFmtId="4" fontId="34" fillId="0" borderId="0" xfId="0" applyNumberFormat="1" applyFont="1" applyAlignment="1">
      <alignment horizontal="left" wrapText="1"/>
    </xf>
    <xf numFmtId="4" fontId="41" fillId="0" borderId="0" xfId="0" applyNumberFormat="1" applyFont="1" applyAlignment="1">
      <alignment horizontal="right"/>
    </xf>
    <xf numFmtId="4" fontId="44" fillId="0" borderId="0" xfId="0" applyNumberFormat="1" applyFont="1" applyAlignment="1">
      <alignment wrapText="1"/>
    </xf>
    <xf numFmtId="0" fontId="45" fillId="0" borderId="0" xfId="0" applyFont="1" applyFill="1" applyBorder="1" applyAlignment="1">
      <alignment horizontal="center" wrapText="1"/>
    </xf>
    <xf numFmtId="4" fontId="45" fillId="0" borderId="0" xfId="0" applyNumberFormat="1" applyFont="1" applyFill="1" applyBorder="1" applyAlignment="1">
      <alignment wrapText="1"/>
    </xf>
    <xf numFmtId="4" fontId="45" fillId="0" borderId="0" xfId="1" applyNumberFormat="1" applyFont="1" applyFill="1" applyBorder="1" applyAlignment="1">
      <alignment wrapText="1"/>
    </xf>
    <xf numFmtId="4" fontId="45" fillId="0" borderId="0" xfId="1" applyNumberFormat="1" applyFont="1" applyFill="1" applyBorder="1" applyAlignment="1">
      <alignment horizontal="right" wrapText="1"/>
    </xf>
    <xf numFmtId="0" fontId="33" fillId="0" borderId="0" xfId="0" applyFont="1" applyAlignment="1">
      <alignment horizontal="left" vertical="top" wrapText="1"/>
    </xf>
    <xf numFmtId="9" fontId="25" fillId="0" borderId="0" xfId="0" applyNumberFormat="1" applyFont="1" applyFill="1" applyAlignment="1">
      <alignment horizontal="center" wrapText="1"/>
    </xf>
    <xf numFmtId="4" fontId="26" fillId="0" borderId="0" xfId="0" applyNumberFormat="1" applyFont="1" applyFill="1" applyAlignment="1">
      <alignment horizontal="left" wrapText="1"/>
    </xf>
    <xf numFmtId="0" fontId="26" fillId="0" borderId="0" xfId="0" applyFont="1" applyAlignment="1">
      <alignment horizontal="right" vertical="top"/>
    </xf>
    <xf numFmtId="4" fontId="45" fillId="0" borderId="6" xfId="1" applyNumberFormat="1" applyFont="1" applyFill="1" applyBorder="1" applyAlignment="1">
      <alignment horizontal="center" vertical="center" wrapText="1"/>
    </xf>
    <xf numFmtId="0" fontId="15" fillId="0" borderId="0" xfId="0" applyFont="1" applyBorder="1" applyAlignment="1">
      <alignment horizontal="left" vertical="center" wrapText="1"/>
    </xf>
    <xf numFmtId="164" fontId="26" fillId="0" borderId="0" xfId="1" applyNumberFormat="1" applyFont="1" applyAlignment="1">
      <alignment horizontal="right" wrapText="1"/>
    </xf>
    <xf numFmtId="0" fontId="48" fillId="0" borderId="0" xfId="0" applyFont="1" applyAlignment="1">
      <alignment horizontal="right" vertical="top"/>
    </xf>
    <xf numFmtId="0" fontId="0" fillId="0" borderId="0" xfId="0" applyAlignment="1">
      <alignment horizontal="center"/>
    </xf>
    <xf numFmtId="4" fontId="49" fillId="0" borderId="0" xfId="0" applyNumberFormat="1" applyFont="1" applyAlignment="1">
      <alignment wrapText="1"/>
    </xf>
    <xf numFmtId="4" fontId="49" fillId="0" borderId="0" xfId="0" applyNumberFormat="1" applyFont="1"/>
    <xf numFmtId="4" fontId="20" fillId="0" borderId="0" xfId="0" applyNumberFormat="1" applyFont="1"/>
    <xf numFmtId="4" fontId="50" fillId="0" borderId="0" xfId="0" applyNumberFormat="1" applyFont="1" applyAlignment="1">
      <alignment horizontal="center"/>
    </xf>
    <xf numFmtId="4" fontId="38" fillId="0" borderId="0" xfId="1" applyNumberFormat="1" applyFont="1" applyFill="1" applyBorder="1" applyAlignment="1">
      <alignment horizontal="right" vertical="center" wrapText="1"/>
    </xf>
    <xf numFmtId="4" fontId="38" fillId="0" borderId="0" xfId="1" applyNumberFormat="1" applyFont="1" applyFill="1" applyBorder="1" applyAlignment="1">
      <alignment horizontal="right" wrapText="1"/>
    </xf>
    <xf numFmtId="4" fontId="52" fillId="0" borderId="0" xfId="1" applyNumberFormat="1" applyFont="1" applyAlignment="1">
      <alignment horizontal="right"/>
    </xf>
    <xf numFmtId="4" fontId="52" fillId="0" borderId="0" xfId="0" applyNumberFormat="1" applyFont="1" applyAlignment="1">
      <alignment horizontal="right"/>
    </xf>
    <xf numFmtId="4" fontId="38" fillId="0" borderId="0" xfId="0" applyNumberFormat="1" applyFont="1"/>
    <xf numFmtId="4" fontId="54" fillId="0" borderId="0" xfId="1" applyNumberFormat="1" applyFont="1" applyFill="1" applyBorder="1" applyAlignment="1">
      <alignment horizontal="right" wrapText="1"/>
    </xf>
    <xf numFmtId="0" fontId="55" fillId="0" borderId="0" xfId="0" applyFont="1"/>
    <xf numFmtId="0" fontId="33" fillId="0" borderId="4" xfId="0" applyFont="1" applyBorder="1" applyAlignment="1">
      <alignment horizontal="center" vertical="center"/>
    </xf>
    <xf numFmtId="0" fontId="33" fillId="0" borderId="4" xfId="0" applyNumberFormat="1" applyFont="1" applyBorder="1" applyAlignment="1">
      <alignment horizontal="center" vertical="center"/>
    </xf>
    <xf numFmtId="4" fontId="33" fillId="0" borderId="4" xfId="0" applyNumberFormat="1" applyFont="1" applyBorder="1" applyAlignment="1">
      <alignment horizontal="center" vertical="center"/>
    </xf>
    <xf numFmtId="4" fontId="35" fillId="0" borderId="4" xfId="0" applyNumberFormat="1" applyFont="1" applyBorder="1" applyAlignment="1">
      <alignment horizontal="center" vertical="center"/>
    </xf>
    <xf numFmtId="4" fontId="35" fillId="0" borderId="0" xfId="0" applyNumberFormat="1" applyFont="1" applyBorder="1" applyAlignment="1">
      <alignment horizontal="center" vertical="center"/>
    </xf>
    <xf numFmtId="4" fontId="6" fillId="0" borderId="0" xfId="0" applyNumberFormat="1" applyFont="1" applyAlignment="1">
      <alignment vertical="center"/>
    </xf>
    <xf numFmtId="4" fontId="47" fillId="0" borderId="0" xfId="0" applyNumberFormat="1" applyFont="1" applyAlignment="1">
      <alignment vertical="center"/>
    </xf>
    <xf numFmtId="0" fontId="6" fillId="0" borderId="0" xfId="0" applyFont="1" applyAlignment="1">
      <alignment vertical="center"/>
    </xf>
    <xf numFmtId="0" fontId="35" fillId="0" borderId="5" xfId="0" applyFont="1" applyBorder="1" applyAlignment="1">
      <alignment horizontal="center" vertical="center"/>
    </xf>
    <xf numFmtId="0" fontId="33" fillId="0" borderId="5" xfId="0" applyFont="1" applyBorder="1" applyAlignment="1">
      <alignment horizontal="center" vertical="center"/>
    </xf>
    <xf numFmtId="0" fontId="33" fillId="0" borderId="5" xfId="0" applyNumberFormat="1" applyFont="1" applyBorder="1" applyAlignment="1">
      <alignment horizontal="center" vertical="center"/>
    </xf>
    <xf numFmtId="4" fontId="33" fillId="0" borderId="5" xfId="0" applyNumberFormat="1" applyFont="1" applyBorder="1" applyAlignment="1">
      <alignment horizontal="right" vertical="center"/>
    </xf>
    <xf numFmtId="4" fontId="33" fillId="0" borderId="5" xfId="0" applyNumberFormat="1" applyFont="1" applyBorder="1" applyAlignment="1">
      <alignment horizontal="center" vertical="center"/>
    </xf>
    <xf numFmtId="4" fontId="35" fillId="0" borderId="5" xfId="0" applyNumberFormat="1" applyFont="1" applyBorder="1" applyAlignment="1">
      <alignment horizontal="center" vertical="center"/>
    </xf>
    <xf numFmtId="4" fontId="56" fillId="0" borderId="0" xfId="0" applyNumberFormat="1" applyFont="1" applyAlignment="1">
      <alignment vertical="center"/>
    </xf>
    <xf numFmtId="4" fontId="0" fillId="0" borderId="0" xfId="0" applyNumberFormat="1"/>
    <xf numFmtId="4" fontId="57" fillId="0" borderId="0" xfId="0" applyNumberFormat="1" applyFont="1"/>
    <xf numFmtId="4" fontId="25" fillId="0" borderId="0" xfId="0" applyNumberFormat="1" applyFont="1"/>
    <xf numFmtId="1" fontId="58" fillId="0" borderId="0" xfId="0" applyNumberFormat="1" applyFont="1" applyAlignment="1">
      <alignment horizontal="center" vertical="center" wrapText="1"/>
    </xf>
    <xf numFmtId="0" fontId="59" fillId="0" borderId="0" xfId="0" applyFont="1" applyAlignment="1">
      <alignment horizontal="left" vertical="center"/>
    </xf>
    <xf numFmtId="0" fontId="15" fillId="0" borderId="0" xfId="0" applyFont="1" applyFill="1" applyAlignment="1">
      <alignment horizontal="center" wrapText="1"/>
    </xf>
    <xf numFmtId="4" fontId="15" fillId="0" borderId="0" xfId="0" applyNumberFormat="1" applyFont="1" applyFill="1" applyAlignment="1">
      <alignment wrapText="1"/>
    </xf>
    <xf numFmtId="4" fontId="19" fillId="0" borderId="0" xfId="1" applyNumberFormat="1" applyFont="1" applyFill="1" applyBorder="1" applyAlignment="1">
      <alignment wrapText="1"/>
    </xf>
    <xf numFmtId="4" fontId="15" fillId="0" borderId="0" xfId="1" applyNumberFormat="1" applyFont="1" applyFill="1" applyBorder="1" applyAlignment="1">
      <alignment horizontal="right" wrapText="1"/>
    </xf>
    <xf numFmtId="4" fontId="60" fillId="0" borderId="0" xfId="0" applyNumberFormat="1" applyFont="1"/>
    <xf numFmtId="4" fontId="61" fillId="0" borderId="0" xfId="0" applyNumberFormat="1" applyFont="1"/>
    <xf numFmtId="4" fontId="62" fillId="0" borderId="0" xfId="0" applyNumberFormat="1" applyFont="1" applyAlignment="1">
      <alignment horizontal="left"/>
    </xf>
    <xf numFmtId="0" fontId="61" fillId="0" borderId="0" xfId="0" applyFont="1"/>
    <xf numFmtId="1" fontId="25" fillId="0" borderId="0" xfId="0" applyNumberFormat="1" applyFont="1" applyFill="1" applyAlignment="1">
      <alignment horizontal="center" vertical="top" wrapText="1"/>
    </xf>
    <xf numFmtId="4" fontId="44" fillId="0" borderId="0" xfId="0" applyNumberFormat="1" applyFont="1" applyAlignment="1">
      <alignment horizontal="center"/>
    </xf>
    <xf numFmtId="0" fontId="35" fillId="0" borderId="0" xfId="0" applyFont="1" applyAlignment="1">
      <alignment horizontal="right" vertical="top"/>
    </xf>
    <xf numFmtId="4" fontId="40" fillId="0" borderId="0" xfId="0" applyNumberFormat="1" applyFont="1" applyAlignment="1">
      <alignment horizontal="right" wrapText="1"/>
    </xf>
    <xf numFmtId="4" fontId="63" fillId="0" borderId="0" xfId="0" applyNumberFormat="1" applyFont="1" applyAlignment="1">
      <alignment wrapText="1"/>
    </xf>
    <xf numFmtId="4" fontId="64" fillId="0" borderId="0" xfId="0" applyNumberFormat="1" applyFont="1" applyAlignment="1">
      <alignment wrapText="1"/>
    </xf>
    <xf numFmtId="4" fontId="52" fillId="0" borderId="0" xfId="1" applyNumberFormat="1" applyFont="1" applyAlignment="1">
      <alignment horizontal="left"/>
    </xf>
    <xf numFmtId="4" fontId="40" fillId="0" borderId="0" xfId="0" applyNumberFormat="1" applyFont="1" applyAlignment="1">
      <alignment wrapText="1"/>
    </xf>
    <xf numFmtId="4" fontId="36" fillId="0" borderId="0" xfId="0" applyNumberFormat="1" applyFont="1" applyAlignment="1">
      <alignment wrapText="1"/>
    </xf>
    <xf numFmtId="0" fontId="24" fillId="0" borderId="0" xfId="0" applyFont="1" applyAlignment="1">
      <alignment wrapText="1"/>
    </xf>
    <xf numFmtId="4" fontId="51" fillId="0" borderId="0" xfId="1" applyNumberFormat="1" applyFont="1" applyAlignment="1">
      <alignment horizontal="right"/>
    </xf>
    <xf numFmtId="49" fontId="65" fillId="0" borderId="0" xfId="0" applyNumberFormat="1" applyFont="1" applyFill="1" applyBorder="1" applyAlignment="1">
      <alignment horizontal="left" vertical="top" wrapText="1"/>
    </xf>
    <xf numFmtId="0" fontId="25" fillId="0" borderId="0" xfId="0" applyFont="1" applyBorder="1" applyAlignment="1">
      <alignment horizontal="left"/>
    </xf>
    <xf numFmtId="4" fontId="6" fillId="0" borderId="0" xfId="0" applyNumberFormat="1" applyFont="1" applyAlignment="1">
      <alignment wrapText="1"/>
    </xf>
    <xf numFmtId="4" fontId="26" fillId="0" borderId="0" xfId="0" applyNumberFormat="1" applyFont="1" applyBorder="1" applyAlignment="1">
      <alignment horizontal="right"/>
    </xf>
    <xf numFmtId="4" fontId="64" fillId="0" borderId="0" xfId="1" applyNumberFormat="1" applyFont="1" applyAlignment="1">
      <alignment horizontal="right"/>
    </xf>
    <xf numFmtId="4" fontId="23" fillId="0" borderId="0" xfId="1" applyNumberFormat="1" applyFont="1" applyAlignment="1">
      <alignment horizontal="right" wrapText="1"/>
    </xf>
    <xf numFmtId="0" fontId="26" fillId="0" borderId="0" xfId="0" applyFont="1" applyAlignment="1">
      <alignment horizontal="left" vertical="top" wrapText="1"/>
    </xf>
    <xf numFmtId="0" fontId="25" fillId="0" borderId="0" xfId="0" applyFont="1" applyAlignment="1">
      <alignment wrapText="1"/>
    </xf>
    <xf numFmtId="4" fontId="26" fillId="0" borderId="0" xfId="1" applyNumberFormat="1" applyFont="1" applyAlignment="1">
      <alignment horizontal="right" wrapText="1"/>
    </xf>
    <xf numFmtId="4" fontId="66" fillId="0" borderId="0" xfId="1" applyNumberFormat="1" applyFont="1" applyAlignment="1">
      <alignment horizontal="right" wrapText="1"/>
    </xf>
    <xf numFmtId="0" fontId="26" fillId="0" borderId="0" xfId="0" applyNumberFormat="1" applyFont="1" applyFill="1" applyBorder="1" applyAlignment="1">
      <alignment horizontal="left" vertical="top" wrapText="1"/>
    </xf>
    <xf numFmtId="0" fontId="24" fillId="0" borderId="0" xfId="0" applyFont="1" applyAlignment="1">
      <alignment horizontal="center" wrapText="1"/>
    </xf>
    <xf numFmtId="4" fontId="67" fillId="0" borderId="0" xfId="1" applyNumberFormat="1" applyFont="1" applyAlignment="1">
      <alignment horizontal="right" wrapText="1"/>
    </xf>
    <xf numFmtId="4" fontId="33" fillId="0" borderId="0" xfId="1" applyNumberFormat="1" applyFont="1" applyAlignment="1">
      <alignment wrapText="1"/>
    </xf>
    <xf numFmtId="0" fontId="33" fillId="0" borderId="0" xfId="0" applyNumberFormat="1" applyFont="1" applyAlignment="1">
      <alignment horizontal="left" vertical="top" wrapText="1"/>
    </xf>
    <xf numFmtId="4" fontId="69" fillId="0" borderId="0" xfId="0" applyNumberFormat="1" applyFont="1" applyAlignment="1">
      <alignment horizontal="center" wrapText="1"/>
    </xf>
    <xf numFmtId="165" fontId="23" fillId="0" borderId="0" xfId="1" applyNumberFormat="1" applyFont="1" applyAlignment="1">
      <alignment horizontal="right" wrapText="1"/>
    </xf>
    <xf numFmtId="4" fontId="70" fillId="0" borderId="0" xfId="0" applyNumberFormat="1" applyFont="1" applyFill="1" applyBorder="1" applyAlignment="1">
      <alignment horizontal="left" wrapText="1"/>
    </xf>
    <xf numFmtId="4" fontId="25" fillId="0" borderId="0" xfId="0" applyNumberFormat="1" applyFont="1" applyBorder="1" applyAlignment="1">
      <alignment horizontal="left"/>
    </xf>
    <xf numFmtId="4" fontId="71" fillId="0" borderId="0" xfId="0" applyNumberFormat="1" applyFont="1" applyAlignment="1">
      <alignment horizontal="left"/>
    </xf>
    <xf numFmtId="4" fontId="72" fillId="0" borderId="0" xfId="0" applyNumberFormat="1" applyFont="1" applyAlignment="1">
      <alignment horizontal="right"/>
    </xf>
    <xf numFmtId="4" fontId="25" fillId="0" borderId="0" xfId="1" applyNumberFormat="1" applyFont="1" applyAlignment="1">
      <alignment horizontal="right" wrapText="1"/>
    </xf>
    <xf numFmtId="0" fontId="40" fillId="0" borderId="0" xfId="0" applyFont="1" applyAlignment="1">
      <alignment vertical="top"/>
    </xf>
    <xf numFmtId="4" fontId="33" fillId="0" borderId="0" xfId="0" applyNumberFormat="1" applyFont="1" applyAlignment="1">
      <alignment horizontal="left" vertical="top" wrapText="1"/>
    </xf>
    <xf numFmtId="4" fontId="33" fillId="0" borderId="0" xfId="0" applyNumberFormat="1" applyFont="1" applyAlignment="1">
      <alignment horizontal="left"/>
    </xf>
    <xf numFmtId="4" fontId="35" fillId="0" borderId="0" xfId="0" applyNumberFormat="1" applyFont="1" applyAlignment="1"/>
    <xf numFmtId="0" fontId="45" fillId="0" borderId="0" xfId="0" applyFont="1" applyFill="1" applyBorder="1" applyAlignment="1">
      <alignment horizontal="center" vertical="center" wrapText="1"/>
    </xf>
    <xf numFmtId="4" fontId="20" fillId="0" borderId="0" xfId="0" applyNumberFormat="1" applyFont="1" applyFill="1" applyBorder="1" applyAlignment="1">
      <alignment vertical="center" wrapText="1"/>
    </xf>
    <xf numFmtId="4" fontId="45" fillId="0" borderId="0" xfId="1" applyNumberFormat="1" applyFont="1" applyFill="1" applyBorder="1" applyAlignment="1">
      <alignment vertical="center" wrapText="1"/>
    </xf>
    <xf numFmtId="4" fontId="45" fillId="0" borderId="6" xfId="1" applyNumberFormat="1" applyFont="1" applyFill="1" applyBorder="1" applyAlignment="1">
      <alignment vertical="center" wrapText="1"/>
    </xf>
    <xf numFmtId="4" fontId="45" fillId="0" borderId="0" xfId="1" applyNumberFormat="1" applyFont="1" applyFill="1" applyBorder="1" applyAlignment="1">
      <alignment horizontal="right" vertical="center" wrapText="1"/>
    </xf>
    <xf numFmtId="4" fontId="0" fillId="0" borderId="0" xfId="0" applyNumberFormat="1" applyAlignment="1">
      <alignment vertical="center"/>
    </xf>
    <xf numFmtId="4" fontId="54" fillId="0" borderId="0" xfId="0" applyNumberFormat="1" applyFont="1" applyAlignment="1">
      <alignment horizontal="right" vertical="center"/>
    </xf>
    <xf numFmtId="4" fontId="54" fillId="0" borderId="0" xfId="0" applyNumberFormat="1" applyFont="1" applyAlignment="1">
      <alignment vertical="center"/>
    </xf>
    <xf numFmtId="0" fontId="26" fillId="0" borderId="0" xfId="0" applyFont="1" applyAlignment="1">
      <alignment horizontal="left" wrapText="1"/>
    </xf>
    <xf numFmtId="4" fontId="36" fillId="0" borderId="0" xfId="1" applyNumberFormat="1" applyFont="1" applyAlignment="1">
      <alignment horizontal="right"/>
    </xf>
    <xf numFmtId="0" fontId="26" fillId="0" borderId="0" xfId="0" applyNumberFormat="1" applyFont="1" applyAlignment="1">
      <alignment vertical="top" wrapText="1"/>
    </xf>
    <xf numFmtId="9" fontId="25" fillId="0" borderId="0" xfId="2" applyFont="1" applyAlignment="1">
      <alignment horizontal="left" wrapText="1"/>
    </xf>
    <xf numFmtId="4" fontId="42" fillId="0" borderId="0" xfId="0" applyNumberFormat="1" applyFont="1" applyAlignment="1">
      <alignment horizontal="right" wrapText="1"/>
    </xf>
    <xf numFmtId="4" fontId="25" fillId="0" borderId="0" xfId="0" applyNumberFormat="1" applyFont="1" applyAlignment="1">
      <alignment horizontal="right" wrapText="1"/>
    </xf>
    <xf numFmtId="4" fontId="74" fillId="0" borderId="0" xfId="0" applyNumberFormat="1" applyFont="1"/>
    <xf numFmtId="0" fontId="75" fillId="0" borderId="0" xfId="0" applyNumberFormat="1" applyFont="1" applyAlignment="1">
      <alignment horizontal="left" vertical="top" wrapText="1"/>
    </xf>
    <xf numFmtId="0" fontId="33" fillId="0" borderId="0" xfId="0" applyFont="1" applyAlignment="1">
      <alignment horizontal="center"/>
    </xf>
    <xf numFmtId="4" fontId="33" fillId="0" borderId="0" xfId="0" applyNumberFormat="1" applyFont="1" applyAlignment="1">
      <alignment horizontal="center" wrapText="1"/>
    </xf>
    <xf numFmtId="4" fontId="76" fillId="0" borderId="0" xfId="1" applyNumberFormat="1" applyFont="1" applyAlignment="1">
      <alignment horizontal="right"/>
    </xf>
    <xf numFmtId="4" fontId="6" fillId="0" borderId="0" xfId="0" applyNumberFormat="1" applyFont="1" applyAlignment="1">
      <alignment horizontal="right"/>
    </xf>
    <xf numFmtId="4" fontId="77" fillId="0" borderId="0" xfId="0" applyNumberFormat="1" applyFont="1" applyAlignment="1">
      <alignment horizontal="right"/>
    </xf>
    <xf numFmtId="4" fontId="25" fillId="0" borderId="0" xfId="1" applyNumberFormat="1" applyFont="1" applyAlignment="1">
      <alignment horizontal="right"/>
    </xf>
    <xf numFmtId="4" fontId="37" fillId="0" borderId="0" xfId="1" applyNumberFormat="1" applyFont="1" applyAlignment="1">
      <alignment horizontal="right"/>
    </xf>
    <xf numFmtId="4" fontId="52" fillId="0" borderId="0" xfId="0" applyNumberFormat="1" applyFont="1" applyAlignment="1">
      <alignment wrapText="1"/>
    </xf>
    <xf numFmtId="4" fontId="53" fillId="0" borderId="0" xfId="0" applyNumberFormat="1" applyFont="1" applyAlignment="1">
      <alignment wrapText="1"/>
    </xf>
    <xf numFmtId="165" fontId="78" fillId="0" borderId="0" xfId="1" applyNumberFormat="1" applyFont="1" applyAlignment="1">
      <alignment horizontal="right"/>
    </xf>
    <xf numFmtId="4" fontId="78" fillId="0" borderId="0" xfId="1" applyNumberFormat="1" applyFont="1" applyAlignment="1">
      <alignment horizontal="right"/>
    </xf>
    <xf numFmtId="4" fontId="79" fillId="0" borderId="0" xfId="0" applyNumberFormat="1" applyFont="1"/>
    <xf numFmtId="4" fontId="63" fillId="0" borderId="0" xfId="0" applyNumberFormat="1" applyFont="1" applyAlignment="1"/>
    <xf numFmtId="4" fontId="80" fillId="0" borderId="6" xfId="1" applyNumberFormat="1" applyFont="1" applyFill="1" applyBorder="1" applyAlignment="1">
      <alignment horizontal="right" vertical="center" wrapText="1"/>
    </xf>
    <xf numFmtId="164" fontId="81" fillId="0" borderId="0" xfId="1" applyFont="1"/>
    <xf numFmtId="4" fontId="47" fillId="0" borderId="0" xfId="0" applyNumberFormat="1" applyFont="1" applyAlignment="1">
      <alignment horizontal="center"/>
    </xf>
    <xf numFmtId="4" fontId="33" fillId="0" borderId="5" xfId="0" applyNumberFormat="1" applyFont="1" applyBorder="1" applyAlignment="1">
      <alignment horizontal="right" vertical="center" wrapText="1"/>
    </xf>
    <xf numFmtId="4" fontId="0" fillId="0" borderId="0" xfId="0" applyNumberFormat="1" applyAlignment="1">
      <alignment wrapText="1"/>
    </xf>
    <xf numFmtId="4" fontId="62" fillId="0" borderId="0" xfId="0" applyNumberFormat="1" applyFont="1" applyAlignment="1">
      <alignment horizontal="center"/>
    </xf>
    <xf numFmtId="0" fontId="35" fillId="0" borderId="0" xfId="2" applyNumberFormat="1" applyFont="1" applyAlignment="1">
      <alignment horizontal="left"/>
    </xf>
    <xf numFmtId="4" fontId="69" fillId="0" borderId="0" xfId="0" applyNumberFormat="1" applyFont="1" applyAlignment="1">
      <alignment horizontal="right"/>
    </xf>
    <xf numFmtId="0" fontId="40" fillId="0" borderId="0" xfId="0" applyFont="1" applyAlignment="1">
      <alignment vertical="top" wrapText="1"/>
    </xf>
    <xf numFmtId="0" fontId="35" fillId="0" borderId="0" xfId="0" applyNumberFormat="1" applyFont="1" applyBorder="1" applyAlignment="1">
      <alignment horizontal="left"/>
    </xf>
    <xf numFmtId="4" fontId="33" fillId="0" borderId="0" xfId="0" applyNumberFormat="1" applyFont="1" applyBorder="1" applyAlignment="1">
      <alignment horizontal="right" wrapText="1"/>
    </xf>
    <xf numFmtId="4" fontId="82" fillId="0" borderId="0" xfId="0" applyNumberFormat="1" applyFont="1" applyAlignment="1">
      <alignment vertical="center" wrapText="1"/>
    </xf>
    <xf numFmtId="4" fontId="52" fillId="0" borderId="0" xfId="0" applyNumberFormat="1" applyFont="1" applyAlignment="1">
      <alignment vertical="center" wrapText="1"/>
    </xf>
    <xf numFmtId="4" fontId="23" fillId="0" borderId="0" xfId="0" applyNumberFormat="1" applyFont="1" applyAlignment="1">
      <alignment vertical="center" wrapText="1"/>
    </xf>
    <xf numFmtId="4" fontId="23" fillId="0" borderId="0" xfId="1" applyNumberFormat="1" applyFont="1" applyAlignment="1">
      <alignment horizontal="right"/>
    </xf>
    <xf numFmtId="4" fontId="51" fillId="0" borderId="0" xfId="1" applyNumberFormat="1" applyFont="1" applyAlignment="1">
      <alignment horizontal="center"/>
    </xf>
    <xf numFmtId="9" fontId="25" fillId="0" borderId="0" xfId="2" applyFont="1" applyAlignment="1">
      <alignment horizontal="center" wrapText="1"/>
    </xf>
    <xf numFmtId="4" fontId="26" fillId="0" borderId="0" xfId="2" applyNumberFormat="1" applyFont="1" applyAlignment="1">
      <alignment horizontal="right" vertical="center" wrapText="1"/>
    </xf>
    <xf numFmtId="4" fontId="26" fillId="0" borderId="0" xfId="1" applyNumberFormat="1" applyFont="1" applyFill="1" applyBorder="1" applyAlignment="1">
      <alignment horizontal="right" vertical="center" wrapText="1"/>
    </xf>
    <xf numFmtId="4" fontId="33" fillId="0" borderId="0" xfId="2" applyNumberFormat="1" applyFont="1" applyAlignment="1">
      <alignment horizontal="right" wrapText="1"/>
    </xf>
    <xf numFmtId="4" fontId="33" fillId="0" borderId="0" xfId="2" applyNumberFormat="1" applyFont="1" applyAlignment="1">
      <alignment horizontal="right"/>
    </xf>
    <xf numFmtId="4" fontId="83" fillId="0" borderId="0" xfId="0" applyNumberFormat="1" applyFont="1" applyAlignment="1">
      <alignment horizontal="right" wrapText="1"/>
    </xf>
    <xf numFmtId="1" fontId="35" fillId="0" borderId="0" xfId="0" applyNumberFormat="1" applyFont="1" applyAlignment="1">
      <alignment horizontal="right" vertical="top"/>
    </xf>
    <xf numFmtId="4" fontId="84" fillId="0" borderId="0" xfId="1" applyNumberFormat="1" applyFont="1" applyAlignment="1">
      <alignment horizontal="right" wrapText="1"/>
    </xf>
    <xf numFmtId="4" fontId="84" fillId="0" borderId="0" xfId="1" applyNumberFormat="1" applyFont="1" applyAlignment="1">
      <alignment horizontal="center"/>
    </xf>
    <xf numFmtId="4" fontId="85" fillId="0" borderId="0" xfId="1" applyNumberFormat="1" applyFont="1" applyAlignment="1">
      <alignment horizontal="right" wrapText="1"/>
    </xf>
    <xf numFmtId="4" fontId="85" fillId="0" borderId="0" xfId="1" applyNumberFormat="1" applyFont="1" applyAlignment="1">
      <alignment horizontal="center"/>
    </xf>
    <xf numFmtId="4" fontId="86" fillId="0" borderId="0" xfId="0" applyNumberFormat="1" applyFont="1"/>
    <xf numFmtId="4" fontId="68" fillId="0" borderId="0" xfId="0" applyNumberFormat="1" applyFont="1" applyAlignment="1">
      <alignment horizontal="right"/>
    </xf>
    <xf numFmtId="4" fontId="68" fillId="0" borderId="0" xfId="0" applyNumberFormat="1" applyFont="1" applyAlignment="1">
      <alignment horizontal="center" wrapText="1"/>
    </xf>
    <xf numFmtId="4" fontId="68" fillId="0" borderId="0" xfId="0" applyNumberFormat="1" applyFont="1" applyAlignment="1">
      <alignment horizontal="left" wrapText="1"/>
    </xf>
    <xf numFmtId="0" fontId="24" fillId="0" borderId="0" xfId="0" applyFont="1"/>
    <xf numFmtId="4" fontId="69" fillId="0" borderId="0" xfId="0" applyNumberFormat="1" applyFont="1" applyAlignment="1">
      <alignment horizontal="right" wrapText="1"/>
    </xf>
    <xf numFmtId="0" fontId="36" fillId="0" borderId="0" xfId="0" applyFont="1" applyAlignment="1">
      <alignment vertical="top"/>
    </xf>
    <xf numFmtId="0" fontId="87" fillId="0" borderId="0" xfId="0" applyFont="1" applyAlignment="1">
      <alignment horizontal="left" vertical="top" wrapText="1"/>
    </xf>
    <xf numFmtId="4" fontId="71" fillId="0" borderId="0" xfId="0" applyNumberFormat="1" applyFont="1" applyAlignment="1">
      <alignment horizontal="right"/>
    </xf>
    <xf numFmtId="4" fontId="71" fillId="0" borderId="0" xfId="0" applyNumberFormat="1" applyFont="1" applyAlignment="1">
      <alignment horizontal="center" wrapText="1"/>
    </xf>
    <xf numFmtId="4" fontId="88" fillId="0" borderId="0" xfId="0" applyNumberFormat="1" applyFont="1"/>
    <xf numFmtId="4" fontId="33" fillId="0" borderId="0" xfId="1" applyNumberFormat="1" applyFont="1" applyAlignment="1">
      <alignment horizontal="right" wrapText="1"/>
    </xf>
    <xf numFmtId="4" fontId="89" fillId="0" borderId="0" xfId="0" applyNumberFormat="1" applyFont="1"/>
    <xf numFmtId="4" fontId="90" fillId="0" borderId="0" xfId="0" applyNumberFormat="1" applyFont="1"/>
    <xf numFmtId="4" fontId="91" fillId="0" borderId="0" xfId="0" applyNumberFormat="1" applyFont="1" applyAlignment="1">
      <alignment horizontal="center"/>
    </xf>
    <xf numFmtId="2" fontId="26" fillId="0" borderId="0" xfId="0" applyNumberFormat="1" applyFont="1" applyAlignment="1">
      <alignment vertical="top" wrapText="1"/>
    </xf>
    <xf numFmtId="4" fontId="23" fillId="0" borderId="0" xfId="0" applyNumberFormat="1" applyFont="1" applyAlignment="1">
      <alignment horizontal="center" wrapText="1"/>
    </xf>
    <xf numFmtId="0" fontId="36" fillId="0" borderId="0" xfId="0" applyFont="1" applyAlignment="1">
      <alignment horizontal="right" vertical="top"/>
    </xf>
    <xf numFmtId="0" fontId="35" fillId="0" borderId="0" xfId="0" applyFont="1" applyAlignment="1">
      <alignment horizontal="center" wrapText="1"/>
    </xf>
    <xf numFmtId="4" fontId="52" fillId="0" borderId="0" xfId="0" applyNumberFormat="1" applyFont="1" applyAlignment="1">
      <alignment horizontal="center"/>
    </xf>
    <xf numFmtId="4" fontId="28" fillId="0" borderId="0" xfId="0" applyNumberFormat="1" applyFont="1" applyFill="1" applyAlignment="1">
      <alignment horizontal="right"/>
    </xf>
    <xf numFmtId="4" fontId="54" fillId="0" borderId="0" xfId="0" applyNumberFormat="1" applyFont="1" applyAlignment="1">
      <alignment horizontal="center"/>
    </xf>
    <xf numFmtId="2" fontId="42" fillId="0" borderId="0" xfId="0" applyNumberFormat="1" applyFont="1" applyAlignment="1">
      <alignment vertical="top" wrapText="1"/>
    </xf>
    <xf numFmtId="2" fontId="25" fillId="0" borderId="0" xfId="0" applyNumberFormat="1" applyFont="1" applyAlignment="1">
      <alignment wrapText="1"/>
    </xf>
    <xf numFmtId="4" fontId="92" fillId="0" borderId="0" xfId="1" applyNumberFormat="1" applyFont="1" applyAlignment="1">
      <alignment horizontal="right" wrapText="1"/>
    </xf>
    <xf numFmtId="4" fontId="35" fillId="0" borderId="0" xfId="0" applyNumberFormat="1" applyFont="1" applyAlignment="1">
      <alignment horizontal="right" wrapText="1"/>
    </xf>
    <xf numFmtId="4" fontId="35" fillId="0" borderId="0" xfId="0" applyNumberFormat="1" applyFont="1" applyAlignment="1">
      <alignment vertical="center" wrapText="1"/>
    </xf>
    <xf numFmtId="4" fontId="36" fillId="0" borderId="0" xfId="0" applyNumberFormat="1" applyFont="1" applyAlignment="1">
      <alignment horizontal="right" wrapText="1"/>
    </xf>
    <xf numFmtId="4" fontId="35" fillId="0" borderId="0" xfId="1" applyNumberFormat="1" applyFont="1" applyAlignment="1">
      <alignment horizontal="right"/>
    </xf>
    <xf numFmtId="4" fontId="24" fillId="0" borderId="0" xfId="0" applyNumberFormat="1" applyFont="1" applyAlignment="1">
      <alignment horizontal="right" wrapText="1"/>
    </xf>
    <xf numFmtId="4" fontId="26" fillId="0" borderId="0" xfId="1" applyNumberFormat="1" applyFont="1" applyFill="1" applyBorder="1" applyAlignment="1">
      <alignment horizontal="right" wrapText="1"/>
    </xf>
    <xf numFmtId="4" fontId="63" fillId="0" borderId="0" xfId="1" applyNumberFormat="1" applyFont="1" applyAlignment="1">
      <alignment horizontal="right"/>
    </xf>
    <xf numFmtId="4" fontId="24" fillId="0" borderId="0" xfId="1" applyNumberFormat="1" applyFont="1" applyAlignment="1">
      <alignment horizontal="right"/>
    </xf>
    <xf numFmtId="4" fontId="35" fillId="0" borderId="0" xfId="0" applyNumberFormat="1" applyFont="1" applyAlignment="1">
      <alignment wrapText="1"/>
    </xf>
    <xf numFmtId="4" fontId="87" fillId="0" borderId="0" xfId="0" applyNumberFormat="1" applyFont="1" applyAlignment="1">
      <alignment horizontal="left"/>
    </xf>
    <xf numFmtId="4" fontId="93" fillId="0" borderId="0" xfId="1" applyNumberFormat="1" applyFont="1" applyAlignment="1">
      <alignment horizontal="right" wrapText="1"/>
    </xf>
    <xf numFmtId="4" fontId="23" fillId="0" borderId="0" xfId="0" applyNumberFormat="1" applyFont="1" applyAlignment="1">
      <alignment vertical="top" wrapText="1"/>
    </xf>
    <xf numFmtId="4" fontId="24" fillId="0" borderId="0" xfId="0" applyNumberFormat="1" applyFont="1" applyAlignment="1">
      <alignment wrapText="1"/>
    </xf>
    <xf numFmtId="4" fontId="6" fillId="0" borderId="0" xfId="0" applyNumberFormat="1" applyFont="1"/>
    <xf numFmtId="4" fontId="96" fillId="0" borderId="0" xfId="0" applyNumberFormat="1" applyFont="1" applyAlignment="1">
      <alignment horizontal="right"/>
    </xf>
    <xf numFmtId="4" fontId="96" fillId="0" borderId="0" xfId="0" applyNumberFormat="1" applyFont="1" applyAlignment="1">
      <alignment horizontal="left"/>
    </xf>
    <xf numFmtId="4" fontId="97" fillId="0" borderId="0" xfId="1" applyNumberFormat="1" applyFont="1" applyAlignment="1">
      <alignment horizontal="right"/>
    </xf>
    <xf numFmtId="4" fontId="98" fillId="0" borderId="0" xfId="1" applyNumberFormat="1" applyFont="1" applyAlignment="1">
      <alignment horizontal="right" wrapText="1"/>
    </xf>
    <xf numFmtId="4" fontId="6" fillId="0" borderId="0" xfId="0" applyNumberFormat="1" applyFont="1" applyAlignment="1">
      <alignment horizontal="left"/>
    </xf>
    <xf numFmtId="4" fontId="47" fillId="0" borderId="0" xfId="0" applyNumberFormat="1" applyFont="1" applyAlignment="1">
      <alignment horizontal="center" wrapText="1"/>
    </xf>
    <xf numFmtId="0" fontId="25" fillId="0" borderId="0" xfId="0" applyFont="1"/>
    <xf numFmtId="4" fontId="65" fillId="0" borderId="0" xfId="1" applyNumberFormat="1" applyFont="1" applyAlignment="1">
      <alignment horizontal="right" wrapText="1"/>
    </xf>
    <xf numFmtId="0" fontId="35" fillId="0" borderId="0" xfId="0" applyFont="1" applyAlignment="1">
      <alignment wrapText="1"/>
    </xf>
    <xf numFmtId="4" fontId="65" fillId="0" borderId="0" xfId="1" applyNumberFormat="1" applyFont="1" applyFill="1" applyBorder="1" applyAlignment="1">
      <alignment wrapText="1"/>
    </xf>
    <xf numFmtId="0" fontId="101" fillId="0" borderId="0" xfId="0" applyFont="1" applyFill="1" applyAlignment="1">
      <alignment horizontal="left" vertical="center" wrapText="1"/>
    </xf>
    <xf numFmtId="0" fontId="29" fillId="0" borderId="0" xfId="0" applyFont="1" applyFill="1" applyAlignment="1">
      <alignment horizontal="left" vertical="top" wrapText="1"/>
    </xf>
    <xf numFmtId="4" fontId="6" fillId="0" borderId="0" xfId="0" applyNumberFormat="1" applyFont="1" applyAlignment="1">
      <alignment vertical="center" wrapText="1"/>
    </xf>
    <xf numFmtId="4" fontId="47" fillId="0" borderId="0" xfId="0" applyNumberFormat="1" applyFont="1" applyAlignment="1">
      <alignment vertical="center" wrapText="1"/>
    </xf>
    <xf numFmtId="4" fontId="56" fillId="0" borderId="0" xfId="0" applyNumberFormat="1" applyFont="1" applyAlignment="1">
      <alignment vertical="center" wrapText="1"/>
    </xf>
    <xf numFmtId="4" fontId="31" fillId="0" borderId="0" xfId="0" applyNumberFormat="1" applyFont="1" applyAlignment="1">
      <alignment horizontal="center" wrapText="1"/>
    </xf>
    <xf numFmtId="4" fontId="60" fillId="0" borderId="0" xfId="0" applyNumberFormat="1" applyFont="1" applyAlignment="1">
      <alignment wrapText="1"/>
    </xf>
    <xf numFmtId="4" fontId="61" fillId="0" borderId="0" xfId="0" applyNumberFormat="1" applyFont="1" applyAlignment="1">
      <alignment wrapText="1"/>
    </xf>
    <xf numFmtId="4" fontId="62" fillId="0" borderId="0" xfId="0" applyNumberFormat="1" applyFont="1" applyAlignment="1">
      <alignment horizontal="left" wrapText="1"/>
    </xf>
    <xf numFmtId="4" fontId="44" fillId="0" borderId="0" xfId="0" applyNumberFormat="1" applyFont="1" applyAlignment="1">
      <alignment horizontal="center" wrapText="1"/>
    </xf>
    <xf numFmtId="4" fontId="52" fillId="0" borderId="0" xfId="1" applyNumberFormat="1" applyFont="1" applyAlignment="1">
      <alignment horizontal="left" wrapText="1"/>
    </xf>
    <xf numFmtId="4" fontId="52" fillId="0" borderId="0" xfId="1" applyNumberFormat="1" applyFont="1" applyAlignment="1">
      <alignment horizontal="right" wrapText="1"/>
    </xf>
    <xf numFmtId="4" fontId="87" fillId="0" borderId="0" xfId="0" applyNumberFormat="1" applyFont="1" applyAlignment="1">
      <alignment horizontal="right" wrapText="1"/>
    </xf>
    <xf numFmtId="4" fontId="51" fillId="0" borderId="0" xfId="1" applyNumberFormat="1" applyFont="1" applyAlignment="1">
      <alignment horizontal="right" wrapText="1"/>
    </xf>
    <xf numFmtId="4" fontId="78" fillId="0" borderId="0" xfId="1" applyNumberFormat="1" applyFont="1" applyAlignment="1">
      <alignment horizontal="right" wrapText="1"/>
    </xf>
    <xf numFmtId="4" fontId="52" fillId="0" borderId="0" xfId="0" applyNumberFormat="1" applyFont="1" applyAlignment="1">
      <alignment horizontal="right" wrapText="1"/>
    </xf>
    <xf numFmtId="4" fontId="28" fillId="0" borderId="0" xfId="0" applyNumberFormat="1" applyFont="1" applyAlignment="1">
      <alignment horizontal="center" wrapText="1"/>
    </xf>
    <xf numFmtId="4" fontId="0" fillId="0" borderId="0" xfId="0" applyNumberFormat="1" applyAlignment="1">
      <alignment vertical="center" wrapText="1"/>
    </xf>
    <xf numFmtId="4" fontId="54" fillId="0" borderId="0" xfId="0" applyNumberFormat="1" applyFont="1" applyAlignment="1">
      <alignment horizontal="right" vertical="center" wrapText="1"/>
    </xf>
    <xf numFmtId="4" fontId="54" fillId="0" borderId="0" xfId="0" applyNumberFormat="1" applyFont="1" applyAlignment="1">
      <alignment vertical="center" wrapText="1"/>
    </xf>
    <xf numFmtId="0" fontId="0" fillId="0" borderId="0" xfId="0" applyAlignment="1">
      <alignment wrapText="1"/>
    </xf>
    <xf numFmtId="4" fontId="6" fillId="0" borderId="0" xfId="0" applyNumberFormat="1" applyFont="1" applyAlignment="1">
      <alignment horizontal="right" wrapText="1"/>
    </xf>
    <xf numFmtId="4" fontId="77" fillId="0" borderId="0" xfId="0" applyNumberFormat="1" applyFont="1" applyAlignment="1">
      <alignment horizontal="right" wrapText="1"/>
    </xf>
    <xf numFmtId="164" fontId="81" fillId="0" borderId="0" xfId="1" applyFont="1" applyAlignment="1">
      <alignment horizontal="center"/>
    </xf>
    <xf numFmtId="4" fontId="66" fillId="0" borderId="0" xfId="1" applyNumberFormat="1" applyFont="1" applyFill="1" applyAlignment="1">
      <alignment horizontal="right" wrapText="1"/>
    </xf>
    <xf numFmtId="4" fontId="66" fillId="0" borderId="0" xfId="0" applyNumberFormat="1" applyFont="1"/>
    <xf numFmtId="4" fontId="34" fillId="0" borderId="0" xfId="0" applyNumberFormat="1" applyFont="1" applyAlignment="1">
      <alignment horizontal="right" wrapText="1"/>
    </xf>
    <xf numFmtId="4" fontId="66" fillId="0" borderId="0" xfId="0" applyNumberFormat="1" applyFont="1" applyAlignment="1">
      <alignment horizontal="center"/>
    </xf>
    <xf numFmtId="4" fontId="66" fillId="0" borderId="0" xfId="0" applyNumberFormat="1" applyFont="1" applyAlignment="1">
      <alignment horizontal="center" wrapText="1"/>
    </xf>
    <xf numFmtId="4" fontId="66" fillId="0" borderId="0" xfId="1" applyNumberFormat="1" applyFont="1" applyFill="1" applyBorder="1" applyAlignment="1">
      <alignment horizontal="right" wrapText="1"/>
    </xf>
    <xf numFmtId="0" fontId="15" fillId="0" borderId="0" xfId="0" applyFont="1"/>
    <xf numFmtId="0" fontId="103" fillId="0" borderId="0" xfId="0" applyNumberFormat="1" applyFont="1" applyBorder="1" applyAlignment="1">
      <alignment vertical="top" wrapText="1"/>
    </xf>
    <xf numFmtId="0" fontId="103" fillId="0" borderId="0" xfId="0" applyNumberFormat="1" applyFont="1" applyBorder="1" applyAlignment="1">
      <alignment horizontal="left" vertical="center" wrapText="1"/>
    </xf>
    <xf numFmtId="0" fontId="103" fillId="0" borderId="2" xfId="0" applyNumberFormat="1" applyFont="1" applyBorder="1" applyAlignment="1">
      <alignment vertical="top" wrapText="1"/>
    </xf>
    <xf numFmtId="0" fontId="55" fillId="0" borderId="0" xfId="0" applyFont="1" applyAlignment="1">
      <alignment vertical="center"/>
    </xf>
    <xf numFmtId="4" fontId="26" fillId="0" borderId="0" xfId="1" applyNumberFormat="1" applyFont="1" applyFill="1" applyAlignment="1">
      <alignment wrapText="1"/>
    </xf>
    <xf numFmtId="4" fontId="66" fillId="0" borderId="0" xfId="1" applyNumberFormat="1" applyFont="1" applyFill="1" applyBorder="1" applyAlignment="1">
      <alignment wrapText="1"/>
    </xf>
    <xf numFmtId="0" fontId="26" fillId="0" borderId="0" xfId="0" applyFont="1" applyFill="1" applyAlignment="1">
      <alignment vertical="top" wrapText="1"/>
    </xf>
    <xf numFmtId="4" fontId="25" fillId="0" borderId="0" xfId="1" applyNumberFormat="1" applyFont="1" applyFill="1" applyBorder="1" applyAlignment="1">
      <alignment wrapText="1"/>
    </xf>
    <xf numFmtId="4" fontId="66" fillId="0" borderId="0" xfId="1" applyNumberFormat="1" applyFont="1" applyFill="1" applyBorder="1" applyAlignment="1">
      <alignment horizontal="right" vertical="center" wrapText="1"/>
    </xf>
    <xf numFmtId="4" fontId="63" fillId="0" borderId="0" xfId="0" applyNumberFormat="1" applyFont="1" applyAlignment="1">
      <alignment horizontal="right" wrapText="1"/>
    </xf>
    <xf numFmtId="4" fontId="66" fillId="0" borderId="0" xfId="1" applyNumberFormat="1" applyFont="1" applyFill="1" applyAlignment="1">
      <alignment wrapText="1"/>
    </xf>
    <xf numFmtId="4" fontId="33" fillId="0" borderId="4" xfId="0" applyNumberFormat="1" applyFont="1" applyBorder="1" applyAlignment="1">
      <alignment horizontal="right" vertical="center" wrapText="1"/>
    </xf>
    <xf numFmtId="4" fontId="0" fillId="0" borderId="0" xfId="0" applyNumberFormat="1" applyAlignment="1">
      <alignment horizontal="right" wrapText="1"/>
    </xf>
    <xf numFmtId="4" fontId="15" fillId="0" borderId="0" xfId="0" applyNumberFormat="1" applyFont="1" applyFill="1" applyAlignment="1">
      <alignment horizontal="right" wrapText="1"/>
    </xf>
    <xf numFmtId="4" fontId="25" fillId="0" borderId="0" xfId="0" applyNumberFormat="1" applyFont="1" applyFill="1" applyAlignment="1">
      <alignment horizontal="right" wrapText="1"/>
    </xf>
    <xf numFmtId="4" fontId="23" fillId="0" borderId="0" xfId="0" applyNumberFormat="1" applyFont="1" applyAlignment="1">
      <alignment horizontal="right" vertical="center" wrapText="1"/>
    </xf>
    <xf numFmtId="4" fontId="20" fillId="0" borderId="0" xfId="0" applyNumberFormat="1" applyFont="1" applyFill="1" applyBorder="1" applyAlignment="1">
      <alignment horizontal="right" vertical="center" wrapText="1"/>
    </xf>
    <xf numFmtId="4" fontId="23" fillId="0" borderId="0" xfId="1" applyNumberFormat="1" applyFont="1" applyAlignment="1"/>
    <xf numFmtId="4" fontId="78" fillId="0" borderId="0" xfId="1" applyNumberFormat="1" applyFont="1" applyAlignment="1"/>
    <xf numFmtId="0" fontId="25" fillId="0" borderId="0" xfId="0" applyFont="1" applyAlignment="1">
      <alignment horizontal="center"/>
    </xf>
    <xf numFmtId="0" fontId="26" fillId="0" borderId="0" xfId="5" applyFont="1" applyFill="1" applyAlignment="1">
      <alignment vertical="top" wrapText="1"/>
    </xf>
    <xf numFmtId="4" fontId="26" fillId="0" borderId="0" xfId="0" applyNumberFormat="1" applyFont="1" applyFill="1"/>
    <xf numFmtId="4" fontId="26" fillId="0" borderId="0" xfId="4" applyNumberFormat="1" applyFont="1" applyFill="1" applyBorder="1" applyAlignment="1" applyProtection="1">
      <alignment horizontal="right" wrapText="1"/>
    </xf>
    <xf numFmtId="0" fontId="23" fillId="0" borderId="0" xfId="0" applyFont="1" applyFill="1" applyAlignment="1">
      <alignment horizontal="left" vertical="top" wrapText="1"/>
    </xf>
    <xf numFmtId="4" fontId="26" fillId="0" borderId="0" xfId="0" applyNumberFormat="1" applyFont="1" applyFill="1" applyAlignment="1">
      <alignment horizontal="right"/>
    </xf>
    <xf numFmtId="4" fontId="109" fillId="0" borderId="0" xfId="4" applyNumberFormat="1" applyFont="1" applyFill="1" applyBorder="1" applyAlignment="1" applyProtection="1">
      <alignment horizontal="right" wrapText="1"/>
    </xf>
    <xf numFmtId="0" fontId="25" fillId="0" borderId="0" xfId="0" applyFont="1" applyFill="1" applyAlignment="1">
      <alignment horizontal="left"/>
    </xf>
    <xf numFmtId="0" fontId="24" fillId="0" borderId="0" xfId="0" applyFont="1" applyAlignment="1"/>
    <xf numFmtId="4" fontId="66" fillId="0" borderId="0" xfId="1" applyNumberFormat="1" applyFont="1" applyAlignment="1">
      <alignment wrapText="1"/>
    </xf>
    <xf numFmtId="4" fontId="63" fillId="0" borderId="0" xfId="0" applyNumberFormat="1" applyFont="1" applyAlignment="1">
      <alignment horizontal="right"/>
    </xf>
    <xf numFmtId="4" fontId="30" fillId="0" borderId="0" xfId="0" applyNumberFormat="1" applyFont="1" applyAlignment="1">
      <alignment horizontal="center" wrapText="1"/>
    </xf>
    <xf numFmtId="0" fontId="24" fillId="0" borderId="0" xfId="6" applyFont="1"/>
    <xf numFmtId="4" fontId="63" fillId="0" borderId="0" xfId="6" applyNumberFormat="1" applyFont="1" applyAlignment="1">
      <alignment horizontal="right" wrapText="1"/>
    </xf>
    <xf numFmtId="164" fontId="81" fillId="0" borderId="1" xfId="1" applyFont="1" applyBorder="1" applyAlignment="1">
      <alignment horizontal="center"/>
    </xf>
    <xf numFmtId="164" fontId="110" fillId="0" borderId="0" xfId="1" applyFont="1" applyBorder="1"/>
    <xf numFmtId="164" fontId="110" fillId="0" borderId="2" xfId="1" applyFont="1" applyBorder="1"/>
    <xf numFmtId="164" fontId="110" fillId="0" borderId="3" xfId="1" applyFont="1" applyBorder="1" applyAlignment="1">
      <alignment horizontal="center"/>
    </xf>
    <xf numFmtId="0" fontId="0" fillId="0" borderId="0" xfId="0" applyFont="1"/>
    <xf numFmtId="4" fontId="34" fillId="0" borderId="0" xfId="1" applyNumberFormat="1" applyFont="1" applyFill="1" applyAlignment="1">
      <alignment horizontal="right" wrapText="1"/>
    </xf>
    <xf numFmtId="4" fontId="65" fillId="0" borderId="0" xfId="1" applyNumberFormat="1" applyFont="1" applyFill="1" applyBorder="1" applyAlignment="1">
      <alignment horizontal="right" wrapText="1"/>
    </xf>
    <xf numFmtId="4" fontId="34" fillId="0" borderId="0" xfId="0" applyNumberFormat="1" applyFont="1" applyAlignment="1">
      <alignment horizontal="center" wrapText="1"/>
    </xf>
    <xf numFmtId="4" fontId="108" fillId="0" borderId="0" xfId="0" applyNumberFormat="1" applyFont="1" applyAlignment="1">
      <alignment horizontal="right" wrapText="1"/>
    </xf>
    <xf numFmtId="0" fontId="33" fillId="0" borderId="0" xfId="0" applyFont="1" applyAlignment="1">
      <alignment horizontal="right" vertical="top"/>
    </xf>
    <xf numFmtId="4" fontId="93" fillId="0" borderId="0" xfId="1" applyNumberFormat="1" applyFont="1" applyAlignment="1">
      <alignment horizontal="right"/>
    </xf>
    <xf numFmtId="4" fontId="82" fillId="0" borderId="0" xfId="0" applyNumberFormat="1" applyFont="1" applyAlignment="1">
      <alignment wrapText="1"/>
    </xf>
    <xf numFmtId="4" fontId="112" fillId="0" borderId="0" xfId="0" applyNumberFormat="1" applyFont="1" applyAlignment="1">
      <alignment horizontal="right"/>
    </xf>
    <xf numFmtId="4" fontId="26" fillId="0" borderId="0" xfId="0" applyNumberFormat="1" applyFont="1" applyBorder="1" applyAlignment="1">
      <alignment horizontal="left"/>
    </xf>
    <xf numFmtId="4" fontId="82" fillId="0" borderId="0" xfId="1" applyNumberFormat="1" applyFont="1" applyAlignment="1">
      <alignment horizontal="right"/>
    </xf>
    <xf numFmtId="4" fontId="113" fillId="0" borderId="0" xfId="1" applyNumberFormat="1" applyFont="1" applyAlignment="1">
      <alignment horizontal="right"/>
    </xf>
    <xf numFmtId="4" fontId="47" fillId="0" borderId="0" xfId="0" applyNumberFormat="1" applyFont="1" applyAlignment="1">
      <alignment horizontal="left" wrapText="1"/>
    </xf>
    <xf numFmtId="4" fontId="0" fillId="0" borderId="0" xfId="0" applyNumberFormat="1" applyFont="1"/>
    <xf numFmtId="0" fontId="25" fillId="0" borderId="0" xfId="0" applyFont="1" applyFill="1" applyAlignment="1">
      <alignment horizontal="right" wrapText="1"/>
    </xf>
    <xf numFmtId="0" fontId="111" fillId="0" borderId="0" xfId="0" applyFont="1" applyAlignment="1">
      <alignment wrapText="1"/>
    </xf>
    <xf numFmtId="9" fontId="21" fillId="0" borderId="0" xfId="0" applyNumberFormat="1" applyFont="1" applyBorder="1"/>
    <xf numFmtId="9" fontId="21" fillId="0" borderId="2" xfId="0" applyNumberFormat="1" applyFont="1" applyBorder="1" applyAlignment="1">
      <alignment horizontal="right"/>
    </xf>
    <xf numFmtId="0" fontId="8" fillId="0" borderId="0" xfId="0" applyFont="1"/>
  </cellXfs>
  <cellStyles count="7">
    <cellStyle name="Naslov 1" xfId="4" builtinId="16"/>
    <cellStyle name="Navadno" xfId="0" builtinId="0"/>
    <cellStyle name="Navadno 3" xfId="5" xr:uid="{00000000-0005-0000-0000-000002000000}"/>
    <cellStyle name="Navadno_List1" xfId="6" xr:uid="{00000000-0005-0000-0000-000003000000}"/>
    <cellStyle name="Odstotek" xfId="2" builtinId="5"/>
    <cellStyle name="popis" xfId="3" xr:uid="{00000000-0005-0000-0000-000005000000}"/>
    <cellStyle name="Vejica" xfId="1" builtinId="3"/>
  </cellStyles>
  <dxfs count="0"/>
  <tableStyles count="0" defaultTableStyle="TableStyleMedium9" defaultPivotStyle="PivotStyleLight16"/>
  <colors>
    <mruColors>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
  <sheetViews>
    <sheetView tabSelected="1" workbookViewId="0">
      <selection activeCell="D5" sqref="D5"/>
    </sheetView>
  </sheetViews>
  <sheetFormatPr defaultRowHeight="15.75"/>
  <cols>
    <col min="1" max="1" width="6.7109375" style="1" customWidth="1"/>
    <col min="2" max="2" width="14.7109375" style="1" customWidth="1"/>
    <col min="3" max="3" width="6.7109375" style="1" customWidth="1"/>
    <col min="4" max="4" width="52.5703125" style="1" customWidth="1"/>
    <col min="5" max="5" width="13.42578125" style="1" customWidth="1"/>
    <col min="6" max="9" width="7.85546875" style="1" customWidth="1"/>
    <col min="257" max="257" width="6.7109375" customWidth="1"/>
    <col min="258" max="258" width="14.42578125" customWidth="1"/>
    <col min="259" max="259" width="18.42578125" customWidth="1"/>
    <col min="260" max="260" width="8" bestFit="1" customWidth="1"/>
    <col min="261" max="261" width="13.42578125" customWidth="1"/>
    <col min="262" max="265" width="7.85546875" customWidth="1"/>
    <col min="513" max="513" width="6.7109375" customWidth="1"/>
    <col min="514" max="514" width="14.42578125" customWidth="1"/>
    <col min="515" max="515" width="18.42578125" customWidth="1"/>
    <col min="516" max="516" width="8" bestFit="1" customWidth="1"/>
    <col min="517" max="517" width="13.42578125" customWidth="1"/>
    <col min="518" max="521" width="7.85546875" customWidth="1"/>
    <col min="769" max="769" width="6.7109375" customWidth="1"/>
    <col min="770" max="770" width="14.42578125" customWidth="1"/>
    <col min="771" max="771" width="18.42578125" customWidth="1"/>
    <col min="772" max="772" width="8" bestFit="1" customWidth="1"/>
    <col min="773" max="773" width="13.42578125" customWidth="1"/>
    <col min="774" max="777" width="7.85546875" customWidth="1"/>
    <col min="1025" max="1025" width="6.7109375" customWidth="1"/>
    <col min="1026" max="1026" width="14.42578125" customWidth="1"/>
    <col min="1027" max="1027" width="18.42578125" customWidth="1"/>
    <col min="1028" max="1028" width="8" bestFit="1" customWidth="1"/>
    <col min="1029" max="1029" width="13.42578125" customWidth="1"/>
    <col min="1030" max="1033" width="7.85546875" customWidth="1"/>
    <col min="1281" max="1281" width="6.7109375" customWidth="1"/>
    <col min="1282" max="1282" width="14.42578125" customWidth="1"/>
    <col min="1283" max="1283" width="18.42578125" customWidth="1"/>
    <col min="1284" max="1284" width="8" bestFit="1" customWidth="1"/>
    <col min="1285" max="1285" width="13.42578125" customWidth="1"/>
    <col min="1286" max="1289" width="7.85546875" customWidth="1"/>
    <col min="1537" max="1537" width="6.7109375" customWidth="1"/>
    <col min="1538" max="1538" width="14.42578125" customWidth="1"/>
    <col min="1539" max="1539" width="18.42578125" customWidth="1"/>
    <col min="1540" max="1540" width="8" bestFit="1" customWidth="1"/>
    <col min="1541" max="1541" width="13.42578125" customWidth="1"/>
    <col min="1542" max="1545" width="7.85546875" customWidth="1"/>
    <col min="1793" max="1793" width="6.7109375" customWidth="1"/>
    <col min="1794" max="1794" width="14.42578125" customWidth="1"/>
    <col min="1795" max="1795" width="18.42578125" customWidth="1"/>
    <col min="1796" max="1796" width="8" bestFit="1" customWidth="1"/>
    <col min="1797" max="1797" width="13.42578125" customWidth="1"/>
    <col min="1798" max="1801" width="7.85546875" customWidth="1"/>
    <col min="2049" max="2049" width="6.7109375" customWidth="1"/>
    <col min="2050" max="2050" width="14.42578125" customWidth="1"/>
    <col min="2051" max="2051" width="18.42578125" customWidth="1"/>
    <col min="2052" max="2052" width="8" bestFit="1" customWidth="1"/>
    <col min="2053" max="2053" width="13.42578125" customWidth="1"/>
    <col min="2054" max="2057" width="7.85546875" customWidth="1"/>
    <col min="2305" max="2305" width="6.7109375" customWidth="1"/>
    <col min="2306" max="2306" width="14.42578125" customWidth="1"/>
    <col min="2307" max="2307" width="18.42578125" customWidth="1"/>
    <col min="2308" max="2308" width="8" bestFit="1" customWidth="1"/>
    <col min="2309" max="2309" width="13.42578125" customWidth="1"/>
    <col min="2310" max="2313" width="7.85546875" customWidth="1"/>
    <col min="2561" max="2561" width="6.7109375" customWidth="1"/>
    <col min="2562" max="2562" width="14.42578125" customWidth="1"/>
    <col min="2563" max="2563" width="18.42578125" customWidth="1"/>
    <col min="2564" max="2564" width="8" bestFit="1" customWidth="1"/>
    <col min="2565" max="2565" width="13.42578125" customWidth="1"/>
    <col min="2566" max="2569" width="7.85546875" customWidth="1"/>
    <col min="2817" max="2817" width="6.7109375" customWidth="1"/>
    <col min="2818" max="2818" width="14.42578125" customWidth="1"/>
    <col min="2819" max="2819" width="18.42578125" customWidth="1"/>
    <col min="2820" max="2820" width="8" bestFit="1" customWidth="1"/>
    <col min="2821" max="2821" width="13.42578125" customWidth="1"/>
    <col min="2822" max="2825" width="7.85546875" customWidth="1"/>
    <col min="3073" max="3073" width="6.7109375" customWidth="1"/>
    <col min="3074" max="3074" width="14.42578125" customWidth="1"/>
    <col min="3075" max="3075" width="18.42578125" customWidth="1"/>
    <col min="3076" max="3076" width="8" bestFit="1" customWidth="1"/>
    <col min="3077" max="3077" width="13.42578125" customWidth="1"/>
    <col min="3078" max="3081" width="7.85546875" customWidth="1"/>
    <col min="3329" max="3329" width="6.7109375" customWidth="1"/>
    <col min="3330" max="3330" width="14.42578125" customWidth="1"/>
    <col min="3331" max="3331" width="18.42578125" customWidth="1"/>
    <col min="3332" max="3332" width="8" bestFit="1" customWidth="1"/>
    <col min="3333" max="3333" width="13.42578125" customWidth="1"/>
    <col min="3334" max="3337" width="7.85546875" customWidth="1"/>
    <col min="3585" max="3585" width="6.7109375" customWidth="1"/>
    <col min="3586" max="3586" width="14.42578125" customWidth="1"/>
    <col min="3587" max="3587" width="18.42578125" customWidth="1"/>
    <col min="3588" max="3588" width="8" bestFit="1" customWidth="1"/>
    <col min="3589" max="3589" width="13.42578125" customWidth="1"/>
    <col min="3590" max="3593" width="7.85546875" customWidth="1"/>
    <col min="3841" max="3841" width="6.7109375" customWidth="1"/>
    <col min="3842" max="3842" width="14.42578125" customWidth="1"/>
    <col min="3843" max="3843" width="18.42578125" customWidth="1"/>
    <col min="3844" max="3844" width="8" bestFit="1" customWidth="1"/>
    <col min="3845" max="3845" width="13.42578125" customWidth="1"/>
    <col min="3846" max="3849" width="7.85546875" customWidth="1"/>
    <col min="4097" max="4097" width="6.7109375" customWidth="1"/>
    <col min="4098" max="4098" width="14.42578125" customWidth="1"/>
    <col min="4099" max="4099" width="18.42578125" customWidth="1"/>
    <col min="4100" max="4100" width="8" bestFit="1" customWidth="1"/>
    <col min="4101" max="4101" width="13.42578125" customWidth="1"/>
    <col min="4102" max="4105" width="7.85546875" customWidth="1"/>
    <col min="4353" max="4353" width="6.7109375" customWidth="1"/>
    <col min="4354" max="4354" width="14.42578125" customWidth="1"/>
    <col min="4355" max="4355" width="18.42578125" customWidth="1"/>
    <col min="4356" max="4356" width="8" bestFit="1" customWidth="1"/>
    <col min="4357" max="4357" width="13.42578125" customWidth="1"/>
    <col min="4358" max="4361" width="7.85546875" customWidth="1"/>
    <col min="4609" max="4609" width="6.7109375" customWidth="1"/>
    <col min="4610" max="4610" width="14.42578125" customWidth="1"/>
    <col min="4611" max="4611" width="18.42578125" customWidth="1"/>
    <col min="4612" max="4612" width="8" bestFit="1" customWidth="1"/>
    <col min="4613" max="4613" width="13.42578125" customWidth="1"/>
    <col min="4614" max="4617" width="7.85546875" customWidth="1"/>
    <col min="4865" max="4865" width="6.7109375" customWidth="1"/>
    <col min="4866" max="4866" width="14.42578125" customWidth="1"/>
    <col min="4867" max="4867" width="18.42578125" customWidth="1"/>
    <col min="4868" max="4868" width="8" bestFit="1" customWidth="1"/>
    <col min="4869" max="4869" width="13.42578125" customWidth="1"/>
    <col min="4870" max="4873" width="7.85546875" customWidth="1"/>
    <col min="5121" max="5121" width="6.7109375" customWidth="1"/>
    <col min="5122" max="5122" width="14.42578125" customWidth="1"/>
    <col min="5123" max="5123" width="18.42578125" customWidth="1"/>
    <col min="5124" max="5124" width="8" bestFit="1" customWidth="1"/>
    <col min="5125" max="5125" width="13.42578125" customWidth="1"/>
    <col min="5126" max="5129" width="7.85546875" customWidth="1"/>
    <col min="5377" max="5377" width="6.7109375" customWidth="1"/>
    <col min="5378" max="5378" width="14.42578125" customWidth="1"/>
    <col min="5379" max="5379" width="18.42578125" customWidth="1"/>
    <col min="5380" max="5380" width="8" bestFit="1" customWidth="1"/>
    <col min="5381" max="5381" width="13.42578125" customWidth="1"/>
    <col min="5382" max="5385" width="7.85546875" customWidth="1"/>
    <col min="5633" max="5633" width="6.7109375" customWidth="1"/>
    <col min="5634" max="5634" width="14.42578125" customWidth="1"/>
    <col min="5635" max="5635" width="18.42578125" customWidth="1"/>
    <col min="5636" max="5636" width="8" bestFit="1" customWidth="1"/>
    <col min="5637" max="5637" width="13.42578125" customWidth="1"/>
    <col min="5638" max="5641" width="7.85546875" customWidth="1"/>
    <col min="5889" max="5889" width="6.7109375" customWidth="1"/>
    <col min="5890" max="5890" width="14.42578125" customWidth="1"/>
    <col min="5891" max="5891" width="18.42578125" customWidth="1"/>
    <col min="5892" max="5892" width="8" bestFit="1" customWidth="1"/>
    <col min="5893" max="5893" width="13.42578125" customWidth="1"/>
    <col min="5894" max="5897" width="7.85546875" customWidth="1"/>
    <col min="6145" max="6145" width="6.7109375" customWidth="1"/>
    <col min="6146" max="6146" width="14.42578125" customWidth="1"/>
    <col min="6147" max="6147" width="18.42578125" customWidth="1"/>
    <col min="6148" max="6148" width="8" bestFit="1" customWidth="1"/>
    <col min="6149" max="6149" width="13.42578125" customWidth="1"/>
    <col min="6150" max="6153" width="7.85546875" customWidth="1"/>
    <col min="6401" max="6401" width="6.7109375" customWidth="1"/>
    <col min="6402" max="6402" width="14.42578125" customWidth="1"/>
    <col min="6403" max="6403" width="18.42578125" customWidth="1"/>
    <col min="6404" max="6404" width="8" bestFit="1" customWidth="1"/>
    <col min="6405" max="6405" width="13.42578125" customWidth="1"/>
    <col min="6406" max="6409" width="7.85546875" customWidth="1"/>
    <col min="6657" max="6657" width="6.7109375" customWidth="1"/>
    <col min="6658" max="6658" width="14.42578125" customWidth="1"/>
    <col min="6659" max="6659" width="18.42578125" customWidth="1"/>
    <col min="6660" max="6660" width="8" bestFit="1" customWidth="1"/>
    <col min="6661" max="6661" width="13.42578125" customWidth="1"/>
    <col min="6662" max="6665" width="7.85546875" customWidth="1"/>
    <col min="6913" max="6913" width="6.7109375" customWidth="1"/>
    <col min="6914" max="6914" width="14.42578125" customWidth="1"/>
    <col min="6915" max="6915" width="18.42578125" customWidth="1"/>
    <col min="6916" max="6916" width="8" bestFit="1" customWidth="1"/>
    <col min="6917" max="6917" width="13.42578125" customWidth="1"/>
    <col min="6918" max="6921" width="7.85546875" customWidth="1"/>
    <col min="7169" max="7169" width="6.7109375" customWidth="1"/>
    <col min="7170" max="7170" width="14.42578125" customWidth="1"/>
    <col min="7171" max="7171" width="18.42578125" customWidth="1"/>
    <col min="7172" max="7172" width="8" bestFit="1" customWidth="1"/>
    <col min="7173" max="7173" width="13.42578125" customWidth="1"/>
    <col min="7174" max="7177" width="7.85546875" customWidth="1"/>
    <col min="7425" max="7425" width="6.7109375" customWidth="1"/>
    <col min="7426" max="7426" width="14.42578125" customWidth="1"/>
    <col min="7427" max="7427" width="18.42578125" customWidth="1"/>
    <col min="7428" max="7428" width="8" bestFit="1" customWidth="1"/>
    <col min="7429" max="7429" width="13.42578125" customWidth="1"/>
    <col min="7430" max="7433" width="7.85546875" customWidth="1"/>
    <col min="7681" max="7681" width="6.7109375" customWidth="1"/>
    <col min="7682" max="7682" width="14.42578125" customWidth="1"/>
    <col min="7683" max="7683" width="18.42578125" customWidth="1"/>
    <col min="7684" max="7684" width="8" bestFit="1" customWidth="1"/>
    <col min="7685" max="7685" width="13.42578125" customWidth="1"/>
    <col min="7686" max="7689" width="7.85546875" customWidth="1"/>
    <col min="7937" max="7937" width="6.7109375" customWidth="1"/>
    <col min="7938" max="7938" width="14.42578125" customWidth="1"/>
    <col min="7939" max="7939" width="18.42578125" customWidth="1"/>
    <col min="7940" max="7940" width="8" bestFit="1" customWidth="1"/>
    <col min="7941" max="7941" width="13.42578125" customWidth="1"/>
    <col min="7942" max="7945" width="7.85546875" customWidth="1"/>
    <col min="8193" max="8193" width="6.7109375" customWidth="1"/>
    <col min="8194" max="8194" width="14.42578125" customWidth="1"/>
    <col min="8195" max="8195" width="18.42578125" customWidth="1"/>
    <col min="8196" max="8196" width="8" bestFit="1" customWidth="1"/>
    <col min="8197" max="8197" width="13.42578125" customWidth="1"/>
    <col min="8198" max="8201" width="7.85546875" customWidth="1"/>
    <col min="8449" max="8449" width="6.7109375" customWidth="1"/>
    <col min="8450" max="8450" width="14.42578125" customWidth="1"/>
    <col min="8451" max="8451" width="18.42578125" customWidth="1"/>
    <col min="8452" max="8452" width="8" bestFit="1" customWidth="1"/>
    <col min="8453" max="8453" width="13.42578125" customWidth="1"/>
    <col min="8454" max="8457" width="7.85546875" customWidth="1"/>
    <col min="8705" max="8705" width="6.7109375" customWidth="1"/>
    <col min="8706" max="8706" width="14.42578125" customWidth="1"/>
    <col min="8707" max="8707" width="18.42578125" customWidth="1"/>
    <col min="8708" max="8708" width="8" bestFit="1" customWidth="1"/>
    <col min="8709" max="8709" width="13.42578125" customWidth="1"/>
    <col min="8710" max="8713" width="7.85546875" customWidth="1"/>
    <col min="8961" max="8961" width="6.7109375" customWidth="1"/>
    <col min="8962" max="8962" width="14.42578125" customWidth="1"/>
    <col min="8963" max="8963" width="18.42578125" customWidth="1"/>
    <col min="8964" max="8964" width="8" bestFit="1" customWidth="1"/>
    <col min="8965" max="8965" width="13.42578125" customWidth="1"/>
    <col min="8966" max="8969" width="7.85546875" customWidth="1"/>
    <col min="9217" max="9217" width="6.7109375" customWidth="1"/>
    <col min="9218" max="9218" width="14.42578125" customWidth="1"/>
    <col min="9219" max="9219" width="18.42578125" customWidth="1"/>
    <col min="9220" max="9220" width="8" bestFit="1" customWidth="1"/>
    <col min="9221" max="9221" width="13.42578125" customWidth="1"/>
    <col min="9222" max="9225" width="7.85546875" customWidth="1"/>
    <col min="9473" max="9473" width="6.7109375" customWidth="1"/>
    <col min="9474" max="9474" width="14.42578125" customWidth="1"/>
    <col min="9475" max="9475" width="18.42578125" customWidth="1"/>
    <col min="9476" max="9476" width="8" bestFit="1" customWidth="1"/>
    <col min="9477" max="9477" width="13.42578125" customWidth="1"/>
    <col min="9478" max="9481" width="7.85546875" customWidth="1"/>
    <col min="9729" max="9729" width="6.7109375" customWidth="1"/>
    <col min="9730" max="9730" width="14.42578125" customWidth="1"/>
    <col min="9731" max="9731" width="18.42578125" customWidth="1"/>
    <col min="9732" max="9732" width="8" bestFit="1" customWidth="1"/>
    <col min="9733" max="9733" width="13.42578125" customWidth="1"/>
    <col min="9734" max="9737" width="7.85546875" customWidth="1"/>
    <col min="9985" max="9985" width="6.7109375" customWidth="1"/>
    <col min="9986" max="9986" width="14.42578125" customWidth="1"/>
    <col min="9987" max="9987" width="18.42578125" customWidth="1"/>
    <col min="9988" max="9988" width="8" bestFit="1" customWidth="1"/>
    <col min="9989" max="9989" width="13.42578125" customWidth="1"/>
    <col min="9990" max="9993" width="7.85546875" customWidth="1"/>
    <col min="10241" max="10241" width="6.7109375" customWidth="1"/>
    <col min="10242" max="10242" width="14.42578125" customWidth="1"/>
    <col min="10243" max="10243" width="18.42578125" customWidth="1"/>
    <col min="10244" max="10244" width="8" bestFit="1" customWidth="1"/>
    <col min="10245" max="10245" width="13.42578125" customWidth="1"/>
    <col min="10246" max="10249" width="7.85546875" customWidth="1"/>
    <col min="10497" max="10497" width="6.7109375" customWidth="1"/>
    <col min="10498" max="10498" width="14.42578125" customWidth="1"/>
    <col min="10499" max="10499" width="18.42578125" customWidth="1"/>
    <col min="10500" max="10500" width="8" bestFit="1" customWidth="1"/>
    <col min="10501" max="10501" width="13.42578125" customWidth="1"/>
    <col min="10502" max="10505" width="7.85546875" customWidth="1"/>
    <col min="10753" max="10753" width="6.7109375" customWidth="1"/>
    <col min="10754" max="10754" width="14.42578125" customWidth="1"/>
    <col min="10755" max="10755" width="18.42578125" customWidth="1"/>
    <col min="10756" max="10756" width="8" bestFit="1" customWidth="1"/>
    <col min="10757" max="10757" width="13.42578125" customWidth="1"/>
    <col min="10758" max="10761" width="7.85546875" customWidth="1"/>
    <col min="11009" max="11009" width="6.7109375" customWidth="1"/>
    <col min="11010" max="11010" width="14.42578125" customWidth="1"/>
    <col min="11011" max="11011" width="18.42578125" customWidth="1"/>
    <col min="11012" max="11012" width="8" bestFit="1" customWidth="1"/>
    <col min="11013" max="11013" width="13.42578125" customWidth="1"/>
    <col min="11014" max="11017" width="7.85546875" customWidth="1"/>
    <col min="11265" max="11265" width="6.7109375" customWidth="1"/>
    <col min="11266" max="11266" width="14.42578125" customWidth="1"/>
    <col min="11267" max="11267" width="18.42578125" customWidth="1"/>
    <col min="11268" max="11268" width="8" bestFit="1" customWidth="1"/>
    <col min="11269" max="11269" width="13.42578125" customWidth="1"/>
    <col min="11270" max="11273" width="7.85546875" customWidth="1"/>
    <col min="11521" max="11521" width="6.7109375" customWidth="1"/>
    <col min="11522" max="11522" width="14.42578125" customWidth="1"/>
    <col min="11523" max="11523" width="18.42578125" customWidth="1"/>
    <col min="11524" max="11524" width="8" bestFit="1" customWidth="1"/>
    <col min="11525" max="11525" width="13.42578125" customWidth="1"/>
    <col min="11526" max="11529" width="7.85546875" customWidth="1"/>
    <col min="11777" max="11777" width="6.7109375" customWidth="1"/>
    <col min="11778" max="11778" width="14.42578125" customWidth="1"/>
    <col min="11779" max="11779" width="18.42578125" customWidth="1"/>
    <col min="11780" max="11780" width="8" bestFit="1" customWidth="1"/>
    <col min="11781" max="11781" width="13.42578125" customWidth="1"/>
    <col min="11782" max="11785" width="7.85546875" customWidth="1"/>
    <col min="12033" max="12033" width="6.7109375" customWidth="1"/>
    <col min="12034" max="12034" width="14.42578125" customWidth="1"/>
    <col min="12035" max="12035" width="18.42578125" customWidth="1"/>
    <col min="12036" max="12036" width="8" bestFit="1" customWidth="1"/>
    <col min="12037" max="12037" width="13.42578125" customWidth="1"/>
    <col min="12038" max="12041" width="7.85546875" customWidth="1"/>
    <col min="12289" max="12289" width="6.7109375" customWidth="1"/>
    <col min="12290" max="12290" width="14.42578125" customWidth="1"/>
    <col min="12291" max="12291" width="18.42578125" customWidth="1"/>
    <col min="12292" max="12292" width="8" bestFit="1" customWidth="1"/>
    <col min="12293" max="12293" width="13.42578125" customWidth="1"/>
    <col min="12294" max="12297" width="7.85546875" customWidth="1"/>
    <col min="12545" max="12545" width="6.7109375" customWidth="1"/>
    <col min="12546" max="12546" width="14.42578125" customWidth="1"/>
    <col min="12547" max="12547" width="18.42578125" customWidth="1"/>
    <col min="12548" max="12548" width="8" bestFit="1" customWidth="1"/>
    <col min="12549" max="12549" width="13.42578125" customWidth="1"/>
    <col min="12550" max="12553" width="7.85546875" customWidth="1"/>
    <col min="12801" max="12801" width="6.7109375" customWidth="1"/>
    <col min="12802" max="12802" width="14.42578125" customWidth="1"/>
    <col min="12803" max="12803" width="18.42578125" customWidth="1"/>
    <col min="12804" max="12804" width="8" bestFit="1" customWidth="1"/>
    <col min="12805" max="12805" width="13.42578125" customWidth="1"/>
    <col min="12806" max="12809" width="7.85546875" customWidth="1"/>
    <col min="13057" max="13057" width="6.7109375" customWidth="1"/>
    <col min="13058" max="13058" width="14.42578125" customWidth="1"/>
    <col min="13059" max="13059" width="18.42578125" customWidth="1"/>
    <col min="13060" max="13060" width="8" bestFit="1" customWidth="1"/>
    <col min="13061" max="13061" width="13.42578125" customWidth="1"/>
    <col min="13062" max="13065" width="7.85546875" customWidth="1"/>
    <col min="13313" max="13313" width="6.7109375" customWidth="1"/>
    <col min="13314" max="13314" width="14.42578125" customWidth="1"/>
    <col min="13315" max="13315" width="18.42578125" customWidth="1"/>
    <col min="13316" max="13316" width="8" bestFit="1" customWidth="1"/>
    <col min="13317" max="13317" width="13.42578125" customWidth="1"/>
    <col min="13318" max="13321" width="7.85546875" customWidth="1"/>
    <col min="13569" max="13569" width="6.7109375" customWidth="1"/>
    <col min="13570" max="13570" width="14.42578125" customWidth="1"/>
    <col min="13571" max="13571" width="18.42578125" customWidth="1"/>
    <col min="13572" max="13572" width="8" bestFit="1" customWidth="1"/>
    <col min="13573" max="13573" width="13.42578125" customWidth="1"/>
    <col min="13574" max="13577" width="7.85546875" customWidth="1"/>
    <col min="13825" max="13825" width="6.7109375" customWidth="1"/>
    <col min="13826" max="13826" width="14.42578125" customWidth="1"/>
    <col min="13827" max="13827" width="18.42578125" customWidth="1"/>
    <col min="13828" max="13828" width="8" bestFit="1" customWidth="1"/>
    <col min="13829" max="13829" width="13.42578125" customWidth="1"/>
    <col min="13830" max="13833" width="7.85546875" customWidth="1"/>
    <col min="14081" max="14081" width="6.7109375" customWidth="1"/>
    <col min="14082" max="14082" width="14.42578125" customWidth="1"/>
    <col min="14083" max="14083" width="18.42578125" customWidth="1"/>
    <col min="14084" max="14084" width="8" bestFit="1" customWidth="1"/>
    <col min="14085" max="14085" width="13.42578125" customWidth="1"/>
    <col min="14086" max="14089" width="7.85546875" customWidth="1"/>
    <col min="14337" max="14337" width="6.7109375" customWidth="1"/>
    <col min="14338" max="14338" width="14.42578125" customWidth="1"/>
    <col min="14339" max="14339" width="18.42578125" customWidth="1"/>
    <col min="14340" max="14340" width="8" bestFit="1" customWidth="1"/>
    <col min="14341" max="14341" width="13.42578125" customWidth="1"/>
    <col min="14342" max="14345" width="7.85546875" customWidth="1"/>
    <col min="14593" max="14593" width="6.7109375" customWidth="1"/>
    <col min="14594" max="14594" width="14.42578125" customWidth="1"/>
    <col min="14595" max="14595" width="18.42578125" customWidth="1"/>
    <col min="14596" max="14596" width="8" bestFit="1" customWidth="1"/>
    <col min="14597" max="14597" width="13.42578125" customWidth="1"/>
    <col min="14598" max="14601" width="7.85546875" customWidth="1"/>
    <col min="14849" max="14849" width="6.7109375" customWidth="1"/>
    <col min="14850" max="14850" width="14.42578125" customWidth="1"/>
    <col min="14851" max="14851" width="18.42578125" customWidth="1"/>
    <col min="14852" max="14852" width="8" bestFit="1" customWidth="1"/>
    <col min="14853" max="14853" width="13.42578125" customWidth="1"/>
    <col min="14854" max="14857" width="7.85546875" customWidth="1"/>
    <col min="15105" max="15105" width="6.7109375" customWidth="1"/>
    <col min="15106" max="15106" width="14.42578125" customWidth="1"/>
    <col min="15107" max="15107" width="18.42578125" customWidth="1"/>
    <col min="15108" max="15108" width="8" bestFit="1" customWidth="1"/>
    <col min="15109" max="15109" width="13.42578125" customWidth="1"/>
    <col min="15110" max="15113" width="7.85546875" customWidth="1"/>
    <col min="15361" max="15361" width="6.7109375" customWidth="1"/>
    <col min="15362" max="15362" width="14.42578125" customWidth="1"/>
    <col min="15363" max="15363" width="18.42578125" customWidth="1"/>
    <col min="15364" max="15364" width="8" bestFit="1" customWidth="1"/>
    <col min="15365" max="15365" width="13.42578125" customWidth="1"/>
    <col min="15366" max="15369" width="7.85546875" customWidth="1"/>
    <col min="15617" max="15617" width="6.7109375" customWidth="1"/>
    <col min="15618" max="15618" width="14.42578125" customWidth="1"/>
    <col min="15619" max="15619" width="18.42578125" customWidth="1"/>
    <col min="15620" max="15620" width="8" bestFit="1" customWidth="1"/>
    <col min="15621" max="15621" width="13.42578125" customWidth="1"/>
    <col min="15622" max="15625" width="7.85546875" customWidth="1"/>
    <col min="15873" max="15873" width="6.7109375" customWidth="1"/>
    <col min="15874" max="15874" width="14.42578125" customWidth="1"/>
    <col min="15875" max="15875" width="18.42578125" customWidth="1"/>
    <col min="15876" max="15876" width="8" bestFit="1" customWidth="1"/>
    <col min="15877" max="15877" width="13.42578125" customWidth="1"/>
    <col min="15878" max="15881" width="7.85546875" customWidth="1"/>
    <col min="16129" max="16129" width="6.7109375" customWidth="1"/>
    <col min="16130" max="16130" width="14.42578125" customWidth="1"/>
    <col min="16131" max="16131" width="18.42578125" customWidth="1"/>
    <col min="16132" max="16132" width="8" bestFit="1" customWidth="1"/>
    <col min="16133" max="16133" width="13.42578125" customWidth="1"/>
    <col min="16134" max="16137" width="7.85546875" customWidth="1"/>
  </cols>
  <sheetData>
    <row r="1" spans="2:13" ht="18">
      <c r="B1" s="2"/>
      <c r="C1" s="3"/>
      <c r="D1" s="3"/>
    </row>
    <row r="2" spans="2:13">
      <c r="B2" s="4"/>
      <c r="C2" s="3"/>
      <c r="D2" s="3"/>
    </row>
    <row r="3" spans="2:13">
      <c r="B3" s="4"/>
      <c r="C3" s="3"/>
      <c r="D3" s="3"/>
    </row>
    <row r="4" spans="2:13">
      <c r="B4" s="4"/>
      <c r="C4" s="3"/>
      <c r="D4" s="3"/>
    </row>
    <row r="5" spans="2:13" ht="18" customHeight="1">
      <c r="B5" s="5"/>
    </row>
    <row r="6" spans="2:13" ht="18" customHeight="1">
      <c r="B6" s="5"/>
    </row>
    <row r="7" spans="2:13" ht="18" customHeight="1"/>
    <row r="8" spans="2:13" ht="18" customHeight="1"/>
    <row r="9" spans="2:13" ht="18">
      <c r="B9" s="6" t="s">
        <v>0</v>
      </c>
      <c r="D9" s="2" t="s">
        <v>1</v>
      </c>
      <c r="E9" s="3"/>
      <c r="F9" s="3"/>
      <c r="J9" s="7"/>
      <c r="K9" s="7"/>
      <c r="L9" s="7"/>
      <c r="M9" s="7"/>
    </row>
    <row r="10" spans="2:13" ht="18">
      <c r="B10" s="6"/>
      <c r="D10" s="2" t="s">
        <v>36</v>
      </c>
      <c r="E10" s="3"/>
      <c r="F10" s="3"/>
      <c r="J10" s="7"/>
      <c r="K10" s="7"/>
      <c r="L10" s="7"/>
      <c r="M10" s="7"/>
    </row>
    <row r="11" spans="2:13" ht="18">
      <c r="B11" s="6"/>
      <c r="D11" s="8" t="s">
        <v>2</v>
      </c>
      <c r="E11" s="3"/>
      <c r="F11" s="3"/>
      <c r="J11" s="7"/>
      <c r="K11" s="7"/>
      <c r="L11" s="7"/>
      <c r="M11" s="7"/>
    </row>
    <row r="12" spans="2:13" ht="18">
      <c r="B12" s="6"/>
      <c r="D12" s="9"/>
      <c r="J12" s="7"/>
      <c r="K12" s="7"/>
      <c r="L12" s="7"/>
      <c r="M12" s="7"/>
    </row>
    <row r="13" spans="2:13" ht="18">
      <c r="B13" s="6"/>
      <c r="D13" s="9"/>
      <c r="J13" s="7"/>
      <c r="K13" s="7"/>
      <c r="L13" s="7"/>
      <c r="M13" s="7"/>
    </row>
    <row r="14" spans="2:13" ht="18">
      <c r="B14" s="6"/>
      <c r="D14" s="9"/>
      <c r="J14" s="7"/>
      <c r="K14" s="7"/>
      <c r="L14" s="7"/>
      <c r="M14" s="7"/>
    </row>
    <row r="15" spans="2:13" ht="18">
      <c r="B15" s="6"/>
      <c r="D15" s="9"/>
      <c r="J15" s="7"/>
      <c r="K15" s="7"/>
      <c r="L15" s="7"/>
      <c r="M15" s="7"/>
    </row>
    <row r="16" spans="2:13" ht="20.25">
      <c r="B16" s="10" t="s">
        <v>3</v>
      </c>
      <c r="D16" s="11" t="s">
        <v>37</v>
      </c>
      <c r="J16" s="7"/>
      <c r="K16" s="7"/>
      <c r="L16" s="7"/>
      <c r="M16" s="7"/>
    </row>
    <row r="17" spans="2:13" ht="20.25">
      <c r="B17" s="10"/>
      <c r="D17" s="415" t="s">
        <v>38</v>
      </c>
      <c r="E17" s="9"/>
      <c r="J17" s="7"/>
      <c r="K17" s="7"/>
      <c r="L17" s="7"/>
      <c r="M17" s="7"/>
    </row>
    <row r="18" spans="2:13" ht="18">
      <c r="B18" s="10"/>
      <c r="D18" s="9"/>
      <c r="E18" s="9"/>
      <c r="J18" s="7"/>
      <c r="K18" s="7"/>
      <c r="L18" s="7"/>
      <c r="M18" s="7"/>
    </row>
    <row r="19" spans="2:13" ht="18">
      <c r="B19" s="10"/>
      <c r="D19" s="9"/>
      <c r="E19" s="9"/>
    </row>
    <row r="20" spans="2:13" ht="18">
      <c r="B20" s="10"/>
      <c r="D20" s="9"/>
    </row>
    <row r="21" spans="2:13" ht="18" customHeight="1">
      <c r="B21" s="10" t="s">
        <v>4</v>
      </c>
      <c r="C21" s="12"/>
      <c r="D21" s="13" t="s">
        <v>5</v>
      </c>
      <c r="E21" s="14"/>
      <c r="F21" s="14"/>
      <c r="G21" s="14"/>
      <c r="H21" s="14"/>
    </row>
    <row r="22" spans="2:13" ht="20.25">
      <c r="B22" s="10"/>
      <c r="C22" s="12"/>
      <c r="D22" s="14"/>
      <c r="E22" s="14"/>
      <c r="F22" s="14"/>
      <c r="G22" s="14"/>
      <c r="H22" s="14"/>
    </row>
    <row r="23" spans="2:13" ht="20.25">
      <c r="B23" s="10"/>
      <c r="C23" s="12"/>
      <c r="D23" s="14"/>
      <c r="E23" s="14"/>
      <c r="F23" s="14"/>
      <c r="G23" s="14"/>
      <c r="H23" s="14"/>
    </row>
    <row r="24" spans="2:13" ht="18" customHeight="1">
      <c r="B24" s="10"/>
      <c r="D24" s="15"/>
    </row>
    <row r="25" spans="2:13" ht="18" customHeight="1">
      <c r="B25" s="10"/>
      <c r="D25" s="15"/>
    </row>
    <row r="26" spans="2:13" ht="18" customHeight="1">
      <c r="B26" s="10"/>
      <c r="D26" s="15"/>
    </row>
    <row r="27" spans="2:13" ht="18" customHeight="1">
      <c r="B27" s="10"/>
    </row>
    <row r="28" spans="2:13" ht="20.25">
      <c r="B28" s="10" t="s">
        <v>6</v>
      </c>
      <c r="D28" s="15"/>
    </row>
    <row r="29" spans="2:13" ht="20.25">
      <c r="B29" s="10" t="s">
        <v>7</v>
      </c>
      <c r="D29" s="15" t="s">
        <v>8</v>
      </c>
    </row>
    <row r="30" spans="2:13" ht="18" customHeight="1">
      <c r="B30" s="14"/>
    </row>
    <row r="31" spans="2:13" ht="18" customHeight="1">
      <c r="B31" s="14"/>
    </row>
    <row r="32" spans="2:13" ht="18" customHeight="1">
      <c r="B32" s="14"/>
    </row>
    <row r="33" spans="2:8">
      <c r="B33" s="14"/>
    </row>
    <row r="34" spans="2:8" ht="20.25">
      <c r="B34" s="10" t="s">
        <v>9</v>
      </c>
      <c r="C34" s="16"/>
      <c r="D34" s="17">
        <v>43070</v>
      </c>
    </row>
    <row r="35" spans="2:8">
      <c r="C35" s="18"/>
      <c r="D35" s="19"/>
      <c r="E35" s="20"/>
    </row>
    <row r="38" spans="2:8">
      <c r="F38" s="21"/>
      <c r="G38" s="21"/>
      <c r="H38" s="21"/>
    </row>
    <row r="39" spans="2:8">
      <c r="D39" s="22" t="s">
        <v>10</v>
      </c>
      <c r="E39" s="22"/>
      <c r="F39" s="22"/>
    </row>
    <row r="40" spans="2:8">
      <c r="D40" s="23" t="s">
        <v>143</v>
      </c>
      <c r="E40" s="23"/>
      <c r="F40" s="2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3"/>
  <sheetViews>
    <sheetView workbookViewId="0">
      <selection activeCell="F10" sqref="F10"/>
    </sheetView>
  </sheetViews>
  <sheetFormatPr defaultRowHeight="15.75"/>
  <cols>
    <col min="1" max="1" width="6.7109375" style="24" customWidth="1"/>
    <col min="2" max="2" width="43" style="26" customWidth="1"/>
    <col min="3" max="3" width="9.140625" style="24"/>
    <col min="4" max="4" width="20.5703125" style="52" customWidth="1"/>
    <col min="5" max="5" width="9.140625" style="24"/>
    <col min="6" max="6" width="13.42578125" style="24" customWidth="1"/>
    <col min="7" max="7" width="7.85546875" style="24" customWidth="1"/>
    <col min="8" max="256" width="9.140625" style="24"/>
    <col min="257" max="257" width="8.7109375" style="24" customWidth="1"/>
    <col min="258" max="258" width="40.7109375" style="24" customWidth="1"/>
    <col min="259" max="259" width="9.140625" style="24"/>
    <col min="260" max="260" width="25.42578125" style="24" customWidth="1"/>
    <col min="261" max="261" width="9.140625" style="24"/>
    <col min="262" max="262" width="13.42578125" style="24" customWidth="1"/>
    <col min="263" max="263" width="7.85546875" style="24" customWidth="1"/>
    <col min="264" max="512" width="9.140625" style="24"/>
    <col min="513" max="513" width="8.7109375" style="24" customWidth="1"/>
    <col min="514" max="514" width="40.7109375" style="24" customWidth="1"/>
    <col min="515" max="515" width="9.140625" style="24"/>
    <col min="516" max="516" width="25.42578125" style="24" customWidth="1"/>
    <col min="517" max="517" width="9.140625" style="24"/>
    <col min="518" max="518" width="13.42578125" style="24" customWidth="1"/>
    <col min="519" max="519" width="7.85546875" style="24" customWidth="1"/>
    <col min="520" max="768" width="9.140625" style="24"/>
    <col min="769" max="769" width="8.7109375" style="24" customWidth="1"/>
    <col min="770" max="770" width="40.7109375" style="24" customWidth="1"/>
    <col min="771" max="771" width="9.140625" style="24"/>
    <col min="772" max="772" width="25.42578125" style="24" customWidth="1"/>
    <col min="773" max="773" width="9.140625" style="24"/>
    <col min="774" max="774" width="13.42578125" style="24" customWidth="1"/>
    <col min="775" max="775" width="7.85546875" style="24" customWidth="1"/>
    <col min="776" max="1024" width="9.140625" style="24"/>
    <col min="1025" max="1025" width="8.7109375" style="24" customWidth="1"/>
    <col min="1026" max="1026" width="40.7109375" style="24" customWidth="1"/>
    <col min="1027" max="1027" width="9.140625" style="24"/>
    <col min="1028" max="1028" width="25.42578125" style="24" customWidth="1"/>
    <col min="1029" max="1029" width="9.140625" style="24"/>
    <col min="1030" max="1030" width="13.42578125" style="24" customWidth="1"/>
    <col min="1031" max="1031" width="7.85546875" style="24" customWidth="1"/>
    <col min="1032" max="1280" width="9.140625" style="24"/>
    <col min="1281" max="1281" width="8.7109375" style="24" customWidth="1"/>
    <col min="1282" max="1282" width="40.7109375" style="24" customWidth="1"/>
    <col min="1283" max="1283" width="9.140625" style="24"/>
    <col min="1284" max="1284" width="25.42578125" style="24" customWidth="1"/>
    <col min="1285" max="1285" width="9.140625" style="24"/>
    <col min="1286" max="1286" width="13.42578125" style="24" customWidth="1"/>
    <col min="1287" max="1287" width="7.85546875" style="24" customWidth="1"/>
    <col min="1288" max="1536" width="9.140625" style="24"/>
    <col min="1537" max="1537" width="8.7109375" style="24" customWidth="1"/>
    <col min="1538" max="1538" width="40.7109375" style="24" customWidth="1"/>
    <col min="1539" max="1539" width="9.140625" style="24"/>
    <col min="1540" max="1540" width="25.42578125" style="24" customWidth="1"/>
    <col min="1541" max="1541" width="9.140625" style="24"/>
    <col min="1542" max="1542" width="13.42578125" style="24" customWidth="1"/>
    <col min="1543" max="1543" width="7.85546875" style="24" customWidth="1"/>
    <col min="1544" max="1792" width="9.140625" style="24"/>
    <col min="1793" max="1793" width="8.7109375" style="24" customWidth="1"/>
    <col min="1794" max="1794" width="40.7109375" style="24" customWidth="1"/>
    <col min="1795" max="1795" width="9.140625" style="24"/>
    <col min="1796" max="1796" width="25.42578125" style="24" customWidth="1"/>
    <col min="1797" max="1797" width="9.140625" style="24"/>
    <col min="1798" max="1798" width="13.42578125" style="24" customWidth="1"/>
    <col min="1799" max="1799" width="7.85546875" style="24" customWidth="1"/>
    <col min="1800" max="2048" width="9.140625" style="24"/>
    <col min="2049" max="2049" width="8.7109375" style="24" customWidth="1"/>
    <col min="2050" max="2050" width="40.7109375" style="24" customWidth="1"/>
    <col min="2051" max="2051" width="9.140625" style="24"/>
    <col min="2052" max="2052" width="25.42578125" style="24" customWidth="1"/>
    <col min="2053" max="2053" width="9.140625" style="24"/>
    <col min="2054" max="2054" width="13.42578125" style="24" customWidth="1"/>
    <col min="2055" max="2055" width="7.85546875" style="24" customWidth="1"/>
    <col min="2056" max="2304" width="9.140625" style="24"/>
    <col min="2305" max="2305" width="8.7109375" style="24" customWidth="1"/>
    <col min="2306" max="2306" width="40.7109375" style="24" customWidth="1"/>
    <col min="2307" max="2307" width="9.140625" style="24"/>
    <col min="2308" max="2308" width="25.42578125" style="24" customWidth="1"/>
    <col min="2309" max="2309" width="9.140625" style="24"/>
    <col min="2310" max="2310" width="13.42578125" style="24" customWidth="1"/>
    <col min="2311" max="2311" width="7.85546875" style="24" customWidth="1"/>
    <col min="2312" max="2560" width="9.140625" style="24"/>
    <col min="2561" max="2561" width="8.7109375" style="24" customWidth="1"/>
    <col min="2562" max="2562" width="40.7109375" style="24" customWidth="1"/>
    <col min="2563" max="2563" width="9.140625" style="24"/>
    <col min="2564" max="2564" width="25.42578125" style="24" customWidth="1"/>
    <col min="2565" max="2565" width="9.140625" style="24"/>
    <col min="2566" max="2566" width="13.42578125" style="24" customWidth="1"/>
    <col min="2567" max="2567" width="7.85546875" style="24" customWidth="1"/>
    <col min="2568" max="2816" width="9.140625" style="24"/>
    <col min="2817" max="2817" width="8.7109375" style="24" customWidth="1"/>
    <col min="2818" max="2818" width="40.7109375" style="24" customWidth="1"/>
    <col min="2819" max="2819" width="9.140625" style="24"/>
    <col min="2820" max="2820" width="25.42578125" style="24" customWidth="1"/>
    <col min="2821" max="2821" width="9.140625" style="24"/>
    <col min="2822" max="2822" width="13.42578125" style="24" customWidth="1"/>
    <col min="2823" max="2823" width="7.85546875" style="24" customWidth="1"/>
    <col min="2824" max="3072" width="9.140625" style="24"/>
    <col min="3073" max="3073" width="8.7109375" style="24" customWidth="1"/>
    <col min="3074" max="3074" width="40.7109375" style="24" customWidth="1"/>
    <col min="3075" max="3075" width="9.140625" style="24"/>
    <col min="3076" max="3076" width="25.42578125" style="24" customWidth="1"/>
    <col min="3077" max="3077" width="9.140625" style="24"/>
    <col min="3078" max="3078" width="13.42578125" style="24" customWidth="1"/>
    <col min="3079" max="3079" width="7.85546875" style="24" customWidth="1"/>
    <col min="3080" max="3328" width="9.140625" style="24"/>
    <col min="3329" max="3329" width="8.7109375" style="24" customWidth="1"/>
    <col min="3330" max="3330" width="40.7109375" style="24" customWidth="1"/>
    <col min="3331" max="3331" width="9.140625" style="24"/>
    <col min="3332" max="3332" width="25.42578125" style="24" customWidth="1"/>
    <col min="3333" max="3333" width="9.140625" style="24"/>
    <col min="3334" max="3334" width="13.42578125" style="24" customWidth="1"/>
    <col min="3335" max="3335" width="7.85546875" style="24" customWidth="1"/>
    <col min="3336" max="3584" width="9.140625" style="24"/>
    <col min="3585" max="3585" width="8.7109375" style="24" customWidth="1"/>
    <col min="3586" max="3586" width="40.7109375" style="24" customWidth="1"/>
    <col min="3587" max="3587" width="9.140625" style="24"/>
    <col min="3588" max="3588" width="25.42578125" style="24" customWidth="1"/>
    <col min="3589" max="3589" width="9.140625" style="24"/>
    <col min="3590" max="3590" width="13.42578125" style="24" customWidth="1"/>
    <col min="3591" max="3591" width="7.85546875" style="24" customWidth="1"/>
    <col min="3592" max="3840" width="9.140625" style="24"/>
    <col min="3841" max="3841" width="8.7109375" style="24" customWidth="1"/>
    <col min="3842" max="3842" width="40.7109375" style="24" customWidth="1"/>
    <col min="3843" max="3843" width="9.140625" style="24"/>
    <col min="3844" max="3844" width="25.42578125" style="24" customWidth="1"/>
    <col min="3845" max="3845" width="9.140625" style="24"/>
    <col min="3846" max="3846" width="13.42578125" style="24" customWidth="1"/>
    <col min="3847" max="3847" width="7.85546875" style="24" customWidth="1"/>
    <col min="3848" max="4096" width="9.140625" style="24"/>
    <col min="4097" max="4097" width="8.7109375" style="24" customWidth="1"/>
    <col min="4098" max="4098" width="40.7109375" style="24" customWidth="1"/>
    <col min="4099" max="4099" width="9.140625" style="24"/>
    <col min="4100" max="4100" width="25.42578125" style="24" customWidth="1"/>
    <col min="4101" max="4101" width="9.140625" style="24"/>
    <col min="4102" max="4102" width="13.42578125" style="24" customWidth="1"/>
    <col min="4103" max="4103" width="7.85546875" style="24" customWidth="1"/>
    <col min="4104" max="4352" width="9.140625" style="24"/>
    <col min="4353" max="4353" width="8.7109375" style="24" customWidth="1"/>
    <col min="4354" max="4354" width="40.7109375" style="24" customWidth="1"/>
    <col min="4355" max="4355" width="9.140625" style="24"/>
    <col min="4356" max="4356" width="25.42578125" style="24" customWidth="1"/>
    <col min="4357" max="4357" width="9.140625" style="24"/>
    <col min="4358" max="4358" width="13.42578125" style="24" customWidth="1"/>
    <col min="4359" max="4359" width="7.85546875" style="24" customWidth="1"/>
    <col min="4360" max="4608" width="9.140625" style="24"/>
    <col min="4609" max="4609" width="8.7109375" style="24" customWidth="1"/>
    <col min="4610" max="4610" width="40.7109375" style="24" customWidth="1"/>
    <col min="4611" max="4611" width="9.140625" style="24"/>
    <col min="4612" max="4612" width="25.42578125" style="24" customWidth="1"/>
    <col min="4613" max="4613" width="9.140625" style="24"/>
    <col min="4614" max="4614" width="13.42578125" style="24" customWidth="1"/>
    <col min="4615" max="4615" width="7.85546875" style="24" customWidth="1"/>
    <col min="4616" max="4864" width="9.140625" style="24"/>
    <col min="4865" max="4865" width="8.7109375" style="24" customWidth="1"/>
    <col min="4866" max="4866" width="40.7109375" style="24" customWidth="1"/>
    <col min="4867" max="4867" width="9.140625" style="24"/>
    <col min="4868" max="4868" width="25.42578125" style="24" customWidth="1"/>
    <col min="4869" max="4869" width="9.140625" style="24"/>
    <col min="4870" max="4870" width="13.42578125" style="24" customWidth="1"/>
    <col min="4871" max="4871" width="7.85546875" style="24" customWidth="1"/>
    <col min="4872" max="5120" width="9.140625" style="24"/>
    <col min="5121" max="5121" width="8.7109375" style="24" customWidth="1"/>
    <col min="5122" max="5122" width="40.7109375" style="24" customWidth="1"/>
    <col min="5123" max="5123" width="9.140625" style="24"/>
    <col min="5124" max="5124" width="25.42578125" style="24" customWidth="1"/>
    <col min="5125" max="5125" width="9.140625" style="24"/>
    <col min="5126" max="5126" width="13.42578125" style="24" customWidth="1"/>
    <col min="5127" max="5127" width="7.85546875" style="24" customWidth="1"/>
    <col min="5128" max="5376" width="9.140625" style="24"/>
    <col min="5377" max="5377" width="8.7109375" style="24" customWidth="1"/>
    <col min="5378" max="5378" width="40.7109375" style="24" customWidth="1"/>
    <col min="5379" max="5379" width="9.140625" style="24"/>
    <col min="5380" max="5380" width="25.42578125" style="24" customWidth="1"/>
    <col min="5381" max="5381" width="9.140625" style="24"/>
    <col min="5382" max="5382" width="13.42578125" style="24" customWidth="1"/>
    <col min="5383" max="5383" width="7.85546875" style="24" customWidth="1"/>
    <col min="5384" max="5632" width="9.140625" style="24"/>
    <col min="5633" max="5633" width="8.7109375" style="24" customWidth="1"/>
    <col min="5634" max="5634" width="40.7109375" style="24" customWidth="1"/>
    <col min="5635" max="5635" width="9.140625" style="24"/>
    <col min="5636" max="5636" width="25.42578125" style="24" customWidth="1"/>
    <col min="5637" max="5637" width="9.140625" style="24"/>
    <col min="5638" max="5638" width="13.42578125" style="24" customWidth="1"/>
    <col min="5639" max="5639" width="7.85546875" style="24" customWidth="1"/>
    <col min="5640" max="5888" width="9.140625" style="24"/>
    <col min="5889" max="5889" width="8.7109375" style="24" customWidth="1"/>
    <col min="5890" max="5890" width="40.7109375" style="24" customWidth="1"/>
    <col min="5891" max="5891" width="9.140625" style="24"/>
    <col min="5892" max="5892" width="25.42578125" style="24" customWidth="1"/>
    <col min="5893" max="5893" width="9.140625" style="24"/>
    <col min="5894" max="5894" width="13.42578125" style="24" customWidth="1"/>
    <col min="5895" max="5895" width="7.85546875" style="24" customWidth="1"/>
    <col min="5896" max="6144" width="9.140625" style="24"/>
    <col min="6145" max="6145" width="8.7109375" style="24" customWidth="1"/>
    <col min="6146" max="6146" width="40.7109375" style="24" customWidth="1"/>
    <col min="6147" max="6147" width="9.140625" style="24"/>
    <col min="6148" max="6148" width="25.42578125" style="24" customWidth="1"/>
    <col min="6149" max="6149" width="9.140625" style="24"/>
    <col min="6150" max="6150" width="13.42578125" style="24" customWidth="1"/>
    <col min="6151" max="6151" width="7.85546875" style="24" customWidth="1"/>
    <col min="6152" max="6400" width="9.140625" style="24"/>
    <col min="6401" max="6401" width="8.7109375" style="24" customWidth="1"/>
    <col min="6402" max="6402" width="40.7109375" style="24" customWidth="1"/>
    <col min="6403" max="6403" width="9.140625" style="24"/>
    <col min="6404" max="6404" width="25.42578125" style="24" customWidth="1"/>
    <col min="6405" max="6405" width="9.140625" style="24"/>
    <col min="6406" max="6406" width="13.42578125" style="24" customWidth="1"/>
    <col min="6407" max="6407" width="7.85546875" style="24" customWidth="1"/>
    <col min="6408" max="6656" width="9.140625" style="24"/>
    <col min="6657" max="6657" width="8.7109375" style="24" customWidth="1"/>
    <col min="6658" max="6658" width="40.7109375" style="24" customWidth="1"/>
    <col min="6659" max="6659" width="9.140625" style="24"/>
    <col min="6660" max="6660" width="25.42578125" style="24" customWidth="1"/>
    <col min="6661" max="6661" width="9.140625" style="24"/>
    <col min="6662" max="6662" width="13.42578125" style="24" customWidth="1"/>
    <col min="6663" max="6663" width="7.85546875" style="24" customWidth="1"/>
    <col min="6664" max="6912" width="9.140625" style="24"/>
    <col min="6913" max="6913" width="8.7109375" style="24" customWidth="1"/>
    <col min="6914" max="6914" width="40.7109375" style="24" customWidth="1"/>
    <col min="6915" max="6915" width="9.140625" style="24"/>
    <col min="6916" max="6916" width="25.42578125" style="24" customWidth="1"/>
    <col min="6917" max="6917" width="9.140625" style="24"/>
    <col min="6918" max="6918" width="13.42578125" style="24" customWidth="1"/>
    <col min="6919" max="6919" width="7.85546875" style="24" customWidth="1"/>
    <col min="6920" max="7168" width="9.140625" style="24"/>
    <col min="7169" max="7169" width="8.7109375" style="24" customWidth="1"/>
    <col min="7170" max="7170" width="40.7109375" style="24" customWidth="1"/>
    <col min="7171" max="7171" width="9.140625" style="24"/>
    <col min="7172" max="7172" width="25.42578125" style="24" customWidth="1"/>
    <col min="7173" max="7173" width="9.140625" style="24"/>
    <col min="7174" max="7174" width="13.42578125" style="24" customWidth="1"/>
    <col min="7175" max="7175" width="7.85546875" style="24" customWidth="1"/>
    <col min="7176" max="7424" width="9.140625" style="24"/>
    <col min="7425" max="7425" width="8.7109375" style="24" customWidth="1"/>
    <col min="7426" max="7426" width="40.7109375" style="24" customWidth="1"/>
    <col min="7427" max="7427" width="9.140625" style="24"/>
    <col min="7428" max="7428" width="25.42578125" style="24" customWidth="1"/>
    <col min="7429" max="7429" width="9.140625" style="24"/>
    <col min="7430" max="7430" width="13.42578125" style="24" customWidth="1"/>
    <col min="7431" max="7431" width="7.85546875" style="24" customWidth="1"/>
    <col min="7432" max="7680" width="9.140625" style="24"/>
    <col min="7681" max="7681" width="8.7109375" style="24" customWidth="1"/>
    <col min="7682" max="7682" width="40.7109375" style="24" customWidth="1"/>
    <col min="7683" max="7683" width="9.140625" style="24"/>
    <col min="7684" max="7684" width="25.42578125" style="24" customWidth="1"/>
    <col min="7685" max="7685" width="9.140625" style="24"/>
    <col min="7686" max="7686" width="13.42578125" style="24" customWidth="1"/>
    <col min="7687" max="7687" width="7.85546875" style="24" customWidth="1"/>
    <col min="7688" max="7936" width="9.140625" style="24"/>
    <col min="7937" max="7937" width="8.7109375" style="24" customWidth="1"/>
    <col min="7938" max="7938" width="40.7109375" style="24" customWidth="1"/>
    <col min="7939" max="7939" width="9.140625" style="24"/>
    <col min="7940" max="7940" width="25.42578125" style="24" customWidth="1"/>
    <col min="7941" max="7941" width="9.140625" style="24"/>
    <col min="7942" max="7942" width="13.42578125" style="24" customWidth="1"/>
    <col min="7943" max="7943" width="7.85546875" style="24" customWidth="1"/>
    <col min="7944" max="8192" width="9.140625" style="24"/>
    <col min="8193" max="8193" width="8.7109375" style="24" customWidth="1"/>
    <col min="8194" max="8194" width="40.7109375" style="24" customWidth="1"/>
    <col min="8195" max="8195" width="9.140625" style="24"/>
    <col min="8196" max="8196" width="25.42578125" style="24" customWidth="1"/>
    <col min="8197" max="8197" width="9.140625" style="24"/>
    <col min="8198" max="8198" width="13.42578125" style="24" customWidth="1"/>
    <col min="8199" max="8199" width="7.85546875" style="24" customWidth="1"/>
    <col min="8200" max="8448" width="9.140625" style="24"/>
    <col min="8449" max="8449" width="8.7109375" style="24" customWidth="1"/>
    <col min="8450" max="8450" width="40.7109375" style="24" customWidth="1"/>
    <col min="8451" max="8451" width="9.140625" style="24"/>
    <col min="8452" max="8452" width="25.42578125" style="24" customWidth="1"/>
    <col min="8453" max="8453" width="9.140625" style="24"/>
    <col min="8454" max="8454" width="13.42578125" style="24" customWidth="1"/>
    <col min="8455" max="8455" width="7.85546875" style="24" customWidth="1"/>
    <col min="8456" max="8704" width="9.140625" style="24"/>
    <col min="8705" max="8705" width="8.7109375" style="24" customWidth="1"/>
    <col min="8706" max="8706" width="40.7109375" style="24" customWidth="1"/>
    <col min="8707" max="8707" width="9.140625" style="24"/>
    <col min="8708" max="8708" width="25.42578125" style="24" customWidth="1"/>
    <col min="8709" max="8709" width="9.140625" style="24"/>
    <col min="8710" max="8710" width="13.42578125" style="24" customWidth="1"/>
    <col min="8711" max="8711" width="7.85546875" style="24" customWidth="1"/>
    <col min="8712" max="8960" width="9.140625" style="24"/>
    <col min="8961" max="8961" width="8.7109375" style="24" customWidth="1"/>
    <col min="8962" max="8962" width="40.7109375" style="24" customWidth="1"/>
    <col min="8963" max="8963" width="9.140625" style="24"/>
    <col min="8964" max="8964" width="25.42578125" style="24" customWidth="1"/>
    <col min="8965" max="8965" width="9.140625" style="24"/>
    <col min="8966" max="8966" width="13.42578125" style="24" customWidth="1"/>
    <col min="8967" max="8967" width="7.85546875" style="24" customWidth="1"/>
    <col min="8968" max="9216" width="9.140625" style="24"/>
    <col min="9217" max="9217" width="8.7109375" style="24" customWidth="1"/>
    <col min="9218" max="9218" width="40.7109375" style="24" customWidth="1"/>
    <col min="9219" max="9219" width="9.140625" style="24"/>
    <col min="9220" max="9220" width="25.42578125" style="24" customWidth="1"/>
    <col min="9221" max="9221" width="9.140625" style="24"/>
    <col min="9222" max="9222" width="13.42578125" style="24" customWidth="1"/>
    <col min="9223" max="9223" width="7.85546875" style="24" customWidth="1"/>
    <col min="9224" max="9472" width="9.140625" style="24"/>
    <col min="9473" max="9473" width="8.7109375" style="24" customWidth="1"/>
    <col min="9474" max="9474" width="40.7109375" style="24" customWidth="1"/>
    <col min="9475" max="9475" width="9.140625" style="24"/>
    <col min="9476" max="9476" width="25.42578125" style="24" customWidth="1"/>
    <col min="9477" max="9477" width="9.140625" style="24"/>
    <col min="9478" max="9478" width="13.42578125" style="24" customWidth="1"/>
    <col min="9479" max="9479" width="7.85546875" style="24" customWidth="1"/>
    <col min="9480" max="9728" width="9.140625" style="24"/>
    <col min="9729" max="9729" width="8.7109375" style="24" customWidth="1"/>
    <col min="9730" max="9730" width="40.7109375" style="24" customWidth="1"/>
    <col min="9731" max="9731" width="9.140625" style="24"/>
    <col min="9732" max="9732" width="25.42578125" style="24" customWidth="1"/>
    <col min="9733" max="9733" width="9.140625" style="24"/>
    <col min="9734" max="9734" width="13.42578125" style="24" customWidth="1"/>
    <col min="9735" max="9735" width="7.85546875" style="24" customWidth="1"/>
    <col min="9736" max="9984" width="9.140625" style="24"/>
    <col min="9985" max="9985" width="8.7109375" style="24" customWidth="1"/>
    <col min="9986" max="9986" width="40.7109375" style="24" customWidth="1"/>
    <col min="9987" max="9987" width="9.140625" style="24"/>
    <col min="9988" max="9988" width="25.42578125" style="24" customWidth="1"/>
    <col min="9989" max="9989" width="9.140625" style="24"/>
    <col min="9990" max="9990" width="13.42578125" style="24" customWidth="1"/>
    <col min="9991" max="9991" width="7.85546875" style="24" customWidth="1"/>
    <col min="9992" max="10240" width="9.140625" style="24"/>
    <col min="10241" max="10241" width="8.7109375" style="24" customWidth="1"/>
    <col min="10242" max="10242" width="40.7109375" style="24" customWidth="1"/>
    <col min="10243" max="10243" width="9.140625" style="24"/>
    <col min="10244" max="10244" width="25.42578125" style="24" customWidth="1"/>
    <col min="10245" max="10245" width="9.140625" style="24"/>
    <col min="10246" max="10246" width="13.42578125" style="24" customWidth="1"/>
    <col min="10247" max="10247" width="7.85546875" style="24" customWidth="1"/>
    <col min="10248" max="10496" width="9.140625" style="24"/>
    <col min="10497" max="10497" width="8.7109375" style="24" customWidth="1"/>
    <col min="10498" max="10498" width="40.7109375" style="24" customWidth="1"/>
    <col min="10499" max="10499" width="9.140625" style="24"/>
    <col min="10500" max="10500" width="25.42578125" style="24" customWidth="1"/>
    <col min="10501" max="10501" width="9.140625" style="24"/>
    <col min="10502" max="10502" width="13.42578125" style="24" customWidth="1"/>
    <col min="10503" max="10503" width="7.85546875" style="24" customWidth="1"/>
    <col min="10504" max="10752" width="9.140625" style="24"/>
    <col min="10753" max="10753" width="8.7109375" style="24" customWidth="1"/>
    <col min="10754" max="10754" width="40.7109375" style="24" customWidth="1"/>
    <col min="10755" max="10755" width="9.140625" style="24"/>
    <col min="10756" max="10756" width="25.42578125" style="24" customWidth="1"/>
    <col min="10757" max="10757" width="9.140625" style="24"/>
    <col min="10758" max="10758" width="13.42578125" style="24" customWidth="1"/>
    <col min="10759" max="10759" width="7.85546875" style="24" customWidth="1"/>
    <col min="10760" max="11008" width="9.140625" style="24"/>
    <col min="11009" max="11009" width="8.7109375" style="24" customWidth="1"/>
    <col min="11010" max="11010" width="40.7109375" style="24" customWidth="1"/>
    <col min="11011" max="11011" width="9.140625" style="24"/>
    <col min="11012" max="11012" width="25.42578125" style="24" customWidth="1"/>
    <col min="11013" max="11013" width="9.140625" style="24"/>
    <col min="11014" max="11014" width="13.42578125" style="24" customWidth="1"/>
    <col min="11015" max="11015" width="7.85546875" style="24" customWidth="1"/>
    <col min="11016" max="11264" width="9.140625" style="24"/>
    <col min="11265" max="11265" width="8.7109375" style="24" customWidth="1"/>
    <col min="11266" max="11266" width="40.7109375" style="24" customWidth="1"/>
    <col min="11267" max="11267" width="9.140625" style="24"/>
    <col min="11268" max="11268" width="25.42578125" style="24" customWidth="1"/>
    <col min="11269" max="11269" width="9.140625" style="24"/>
    <col min="11270" max="11270" width="13.42578125" style="24" customWidth="1"/>
    <col min="11271" max="11271" width="7.85546875" style="24" customWidth="1"/>
    <col min="11272" max="11520" width="9.140625" style="24"/>
    <col min="11521" max="11521" width="8.7109375" style="24" customWidth="1"/>
    <col min="11522" max="11522" width="40.7109375" style="24" customWidth="1"/>
    <col min="11523" max="11523" width="9.140625" style="24"/>
    <col min="11524" max="11524" width="25.42578125" style="24" customWidth="1"/>
    <col min="11525" max="11525" width="9.140625" style="24"/>
    <col min="11526" max="11526" width="13.42578125" style="24" customWidth="1"/>
    <col min="11527" max="11527" width="7.85546875" style="24" customWidth="1"/>
    <col min="11528" max="11776" width="9.140625" style="24"/>
    <col min="11777" max="11777" width="8.7109375" style="24" customWidth="1"/>
    <col min="11778" max="11778" width="40.7109375" style="24" customWidth="1"/>
    <col min="11779" max="11779" width="9.140625" style="24"/>
    <col min="11780" max="11780" width="25.42578125" style="24" customWidth="1"/>
    <col min="11781" max="11781" width="9.140625" style="24"/>
    <col min="11782" max="11782" width="13.42578125" style="24" customWidth="1"/>
    <col min="11783" max="11783" width="7.85546875" style="24" customWidth="1"/>
    <col min="11784" max="12032" width="9.140625" style="24"/>
    <col min="12033" max="12033" width="8.7109375" style="24" customWidth="1"/>
    <col min="12034" max="12034" width="40.7109375" style="24" customWidth="1"/>
    <col min="12035" max="12035" width="9.140625" style="24"/>
    <col min="12036" max="12036" width="25.42578125" style="24" customWidth="1"/>
    <col min="12037" max="12037" width="9.140625" style="24"/>
    <col min="12038" max="12038" width="13.42578125" style="24" customWidth="1"/>
    <col min="12039" max="12039" width="7.85546875" style="24" customWidth="1"/>
    <col min="12040" max="12288" width="9.140625" style="24"/>
    <col min="12289" max="12289" width="8.7109375" style="24" customWidth="1"/>
    <col min="12290" max="12290" width="40.7109375" style="24" customWidth="1"/>
    <col min="12291" max="12291" width="9.140625" style="24"/>
    <col min="12292" max="12292" width="25.42578125" style="24" customWidth="1"/>
    <col min="12293" max="12293" width="9.140625" style="24"/>
    <col min="12294" max="12294" width="13.42578125" style="24" customWidth="1"/>
    <col min="12295" max="12295" width="7.85546875" style="24" customWidth="1"/>
    <col min="12296" max="12544" width="9.140625" style="24"/>
    <col min="12545" max="12545" width="8.7109375" style="24" customWidth="1"/>
    <col min="12546" max="12546" width="40.7109375" style="24" customWidth="1"/>
    <col min="12547" max="12547" width="9.140625" style="24"/>
    <col min="12548" max="12548" width="25.42578125" style="24" customWidth="1"/>
    <col min="12549" max="12549" width="9.140625" style="24"/>
    <col min="12550" max="12550" width="13.42578125" style="24" customWidth="1"/>
    <col min="12551" max="12551" width="7.85546875" style="24" customWidth="1"/>
    <col min="12552" max="12800" width="9.140625" style="24"/>
    <col min="12801" max="12801" width="8.7109375" style="24" customWidth="1"/>
    <col min="12802" max="12802" width="40.7109375" style="24" customWidth="1"/>
    <col min="12803" max="12803" width="9.140625" style="24"/>
    <col min="12804" max="12804" width="25.42578125" style="24" customWidth="1"/>
    <col min="12805" max="12805" width="9.140625" style="24"/>
    <col min="12806" max="12806" width="13.42578125" style="24" customWidth="1"/>
    <col min="12807" max="12807" width="7.85546875" style="24" customWidth="1"/>
    <col min="12808" max="13056" width="9.140625" style="24"/>
    <col min="13057" max="13057" width="8.7109375" style="24" customWidth="1"/>
    <col min="13058" max="13058" width="40.7109375" style="24" customWidth="1"/>
    <col min="13059" max="13059" width="9.140625" style="24"/>
    <col min="13060" max="13060" width="25.42578125" style="24" customWidth="1"/>
    <col min="13061" max="13061" width="9.140625" style="24"/>
    <col min="13062" max="13062" width="13.42578125" style="24" customWidth="1"/>
    <col min="13063" max="13063" width="7.85546875" style="24" customWidth="1"/>
    <col min="13064" max="13312" width="9.140625" style="24"/>
    <col min="13313" max="13313" width="8.7109375" style="24" customWidth="1"/>
    <col min="13314" max="13314" width="40.7109375" style="24" customWidth="1"/>
    <col min="13315" max="13315" width="9.140625" style="24"/>
    <col min="13316" max="13316" width="25.42578125" style="24" customWidth="1"/>
    <col min="13317" max="13317" width="9.140625" style="24"/>
    <col min="13318" max="13318" width="13.42578125" style="24" customWidth="1"/>
    <col min="13319" max="13319" width="7.85546875" style="24" customWidth="1"/>
    <col min="13320" max="13568" width="9.140625" style="24"/>
    <col min="13569" max="13569" width="8.7109375" style="24" customWidth="1"/>
    <col min="13570" max="13570" width="40.7109375" style="24" customWidth="1"/>
    <col min="13571" max="13571" width="9.140625" style="24"/>
    <col min="13572" max="13572" width="25.42578125" style="24" customWidth="1"/>
    <col min="13573" max="13573" width="9.140625" style="24"/>
    <col min="13574" max="13574" width="13.42578125" style="24" customWidth="1"/>
    <col min="13575" max="13575" width="7.85546875" style="24" customWidth="1"/>
    <col min="13576" max="13824" width="9.140625" style="24"/>
    <col min="13825" max="13825" width="8.7109375" style="24" customWidth="1"/>
    <col min="13826" max="13826" width="40.7109375" style="24" customWidth="1"/>
    <col min="13827" max="13827" width="9.140625" style="24"/>
    <col min="13828" max="13828" width="25.42578125" style="24" customWidth="1"/>
    <col min="13829" max="13829" width="9.140625" style="24"/>
    <col min="13830" max="13830" width="13.42578125" style="24" customWidth="1"/>
    <col min="13831" max="13831" width="7.85546875" style="24" customWidth="1"/>
    <col min="13832" max="14080" width="9.140625" style="24"/>
    <col min="14081" max="14081" width="8.7109375" style="24" customWidth="1"/>
    <col min="14082" max="14082" width="40.7109375" style="24" customWidth="1"/>
    <col min="14083" max="14083" width="9.140625" style="24"/>
    <col min="14084" max="14084" width="25.42578125" style="24" customWidth="1"/>
    <col min="14085" max="14085" width="9.140625" style="24"/>
    <col min="14086" max="14086" width="13.42578125" style="24" customWidth="1"/>
    <col min="14087" max="14087" width="7.85546875" style="24" customWidth="1"/>
    <col min="14088" max="14336" width="9.140625" style="24"/>
    <col min="14337" max="14337" width="8.7109375" style="24" customWidth="1"/>
    <col min="14338" max="14338" width="40.7109375" style="24" customWidth="1"/>
    <col min="14339" max="14339" width="9.140625" style="24"/>
    <col min="14340" max="14340" width="25.42578125" style="24" customWidth="1"/>
    <col min="14341" max="14341" width="9.140625" style="24"/>
    <col min="14342" max="14342" width="13.42578125" style="24" customWidth="1"/>
    <col min="14343" max="14343" width="7.85546875" style="24" customWidth="1"/>
    <col min="14344" max="14592" width="9.140625" style="24"/>
    <col min="14593" max="14593" width="8.7109375" style="24" customWidth="1"/>
    <col min="14594" max="14594" width="40.7109375" style="24" customWidth="1"/>
    <col min="14595" max="14595" width="9.140625" style="24"/>
    <col min="14596" max="14596" width="25.42578125" style="24" customWidth="1"/>
    <col min="14597" max="14597" width="9.140625" style="24"/>
    <col min="14598" max="14598" width="13.42578125" style="24" customWidth="1"/>
    <col min="14599" max="14599" width="7.85546875" style="24" customWidth="1"/>
    <col min="14600" max="14848" width="9.140625" style="24"/>
    <col min="14849" max="14849" width="8.7109375" style="24" customWidth="1"/>
    <col min="14850" max="14850" width="40.7109375" style="24" customWidth="1"/>
    <col min="14851" max="14851" width="9.140625" style="24"/>
    <col min="14852" max="14852" width="25.42578125" style="24" customWidth="1"/>
    <col min="14853" max="14853" width="9.140625" style="24"/>
    <col min="14854" max="14854" width="13.42578125" style="24" customWidth="1"/>
    <col min="14855" max="14855" width="7.85546875" style="24" customWidth="1"/>
    <col min="14856" max="15104" width="9.140625" style="24"/>
    <col min="15105" max="15105" width="8.7109375" style="24" customWidth="1"/>
    <col min="15106" max="15106" width="40.7109375" style="24" customWidth="1"/>
    <col min="15107" max="15107" width="9.140625" style="24"/>
    <col min="15108" max="15108" width="25.42578125" style="24" customWidth="1"/>
    <col min="15109" max="15109" width="9.140625" style="24"/>
    <col min="15110" max="15110" width="13.42578125" style="24" customWidth="1"/>
    <col min="15111" max="15111" width="7.85546875" style="24" customWidth="1"/>
    <col min="15112" max="15360" width="9.140625" style="24"/>
    <col min="15361" max="15361" width="8.7109375" style="24" customWidth="1"/>
    <col min="15362" max="15362" width="40.7109375" style="24" customWidth="1"/>
    <col min="15363" max="15363" width="9.140625" style="24"/>
    <col min="15364" max="15364" width="25.42578125" style="24" customWidth="1"/>
    <col min="15365" max="15365" width="9.140625" style="24"/>
    <col min="15366" max="15366" width="13.42578125" style="24" customWidth="1"/>
    <col min="15367" max="15367" width="7.85546875" style="24" customWidth="1"/>
    <col min="15368" max="15616" width="9.140625" style="24"/>
    <col min="15617" max="15617" width="8.7109375" style="24" customWidth="1"/>
    <col min="15618" max="15618" width="40.7109375" style="24" customWidth="1"/>
    <col min="15619" max="15619" width="9.140625" style="24"/>
    <col min="15620" max="15620" width="25.42578125" style="24" customWidth="1"/>
    <col min="15621" max="15621" width="9.140625" style="24"/>
    <col min="15622" max="15622" width="13.42578125" style="24" customWidth="1"/>
    <col min="15623" max="15623" width="7.85546875" style="24" customWidth="1"/>
    <col min="15624" max="15872" width="9.140625" style="24"/>
    <col min="15873" max="15873" width="8.7109375" style="24" customWidth="1"/>
    <col min="15874" max="15874" width="40.7109375" style="24" customWidth="1"/>
    <col min="15875" max="15875" width="9.140625" style="24"/>
    <col min="15876" max="15876" width="25.42578125" style="24" customWidth="1"/>
    <col min="15877" max="15877" width="9.140625" style="24"/>
    <col min="15878" max="15878" width="13.42578125" style="24" customWidth="1"/>
    <col min="15879" max="15879" width="7.85546875" style="24" customWidth="1"/>
    <col min="15880" max="16128" width="9.140625" style="24"/>
    <col min="16129" max="16129" width="8.7109375" style="24" customWidth="1"/>
    <col min="16130" max="16130" width="40.7109375" style="24" customWidth="1"/>
    <col min="16131" max="16131" width="9.140625" style="24"/>
    <col min="16132" max="16132" width="25.42578125" style="24" customWidth="1"/>
    <col min="16133" max="16133" width="9.140625" style="24"/>
    <col min="16134" max="16134" width="13.42578125" style="24" customWidth="1"/>
    <col min="16135" max="16135" width="7.85546875" style="24" customWidth="1"/>
    <col min="16136" max="16384" width="9.140625" style="24"/>
  </cols>
  <sheetData>
    <row r="1" spans="1:4" ht="18">
      <c r="B1" s="363" t="s">
        <v>37</v>
      </c>
    </row>
    <row r="2" spans="1:4" ht="18">
      <c r="B2" s="158" t="s">
        <v>38</v>
      </c>
      <c r="C2" s="25"/>
      <c r="D2" s="51"/>
    </row>
    <row r="6" spans="1:4" ht="27">
      <c r="B6" s="27" t="s">
        <v>11</v>
      </c>
      <c r="C6" s="28"/>
    </row>
    <row r="7" spans="1:4">
      <c r="C7" s="28"/>
    </row>
    <row r="8" spans="1:4">
      <c r="C8" s="28"/>
    </row>
    <row r="9" spans="1:4">
      <c r="A9" s="29">
        <v>1</v>
      </c>
      <c r="B9" s="30" t="s">
        <v>39</v>
      </c>
      <c r="C9" s="28"/>
      <c r="D9" s="254">
        <f>+Pd!G24</f>
        <v>0</v>
      </c>
    </row>
    <row r="10" spans="1:4">
      <c r="C10" s="28"/>
    </row>
    <row r="11" spans="1:4" ht="16.5">
      <c r="A11" s="29">
        <v>2</v>
      </c>
      <c r="B11" s="30" t="s">
        <v>52</v>
      </c>
      <c r="C11" s="31"/>
      <c r="D11" s="254">
        <f>+Tzid!G37</f>
        <v>0</v>
      </c>
    </row>
    <row r="12" spans="1:4" ht="18">
      <c r="B12" s="32"/>
      <c r="C12" s="31"/>
    </row>
    <row r="13" spans="1:4" s="31" customFormat="1" ht="16.5">
      <c r="A13" s="29">
        <v>3</v>
      </c>
      <c r="B13" s="30" t="s">
        <v>66</v>
      </c>
      <c r="C13" s="25"/>
      <c r="D13" s="352">
        <f>+Zmreza!G19</f>
        <v>0</v>
      </c>
    </row>
    <row r="14" spans="1:4" s="31" customFormat="1" ht="16.5">
      <c r="B14" s="33"/>
      <c r="C14" s="25"/>
      <c r="D14" s="53"/>
    </row>
    <row r="15" spans="1:4" s="31" customFormat="1" ht="16.5">
      <c r="A15" s="29">
        <v>4</v>
      </c>
      <c r="B15" s="30" t="s">
        <v>76</v>
      </c>
      <c r="C15" s="25"/>
      <c r="D15" s="352">
        <f>+tlakP!G16</f>
        <v>0</v>
      </c>
    </row>
    <row r="16" spans="1:4" s="31" customFormat="1" ht="16.5">
      <c r="B16" s="34"/>
      <c r="C16" s="25"/>
      <c r="D16" s="53"/>
    </row>
    <row r="17" spans="1:4" s="31" customFormat="1" ht="16.5">
      <c r="A17" s="29">
        <v>5</v>
      </c>
      <c r="B17" s="30" t="s">
        <v>80</v>
      </c>
      <c r="C17" s="25"/>
      <c r="D17" s="352">
        <f>+UrOd!G44</f>
        <v>0</v>
      </c>
    </row>
    <row r="18" spans="1:4" s="31" customFormat="1" ht="18">
      <c r="B18" s="32"/>
      <c r="C18" s="25"/>
      <c r="D18" s="53"/>
    </row>
    <row r="19" spans="1:4" s="31" customFormat="1" ht="16.5">
      <c r="A19" s="29">
        <v>6</v>
      </c>
      <c r="B19" s="30" t="s">
        <v>81</v>
      </c>
      <c r="C19" s="25"/>
      <c r="D19" s="352">
        <f>+SDpoti!G32</f>
        <v>0</v>
      </c>
    </row>
    <row r="20" spans="1:4" s="31" customFormat="1" ht="16.5">
      <c r="A20" s="29"/>
      <c r="B20" s="30"/>
      <c r="C20" s="25"/>
      <c r="D20" s="53"/>
    </row>
    <row r="21" spans="1:4" s="31" customFormat="1" ht="16.5">
      <c r="B21" s="35"/>
      <c r="C21" s="36"/>
      <c r="D21" s="54"/>
    </row>
    <row r="22" spans="1:4" s="31" customFormat="1" ht="16.5">
      <c r="B22" s="35"/>
      <c r="C22" s="37" t="s">
        <v>12</v>
      </c>
      <c r="D22" s="393">
        <f>SUM(D7:D20)</f>
        <v>0</v>
      </c>
    </row>
    <row r="23" spans="1:4" s="31" customFormat="1" ht="16.5">
      <c r="B23" s="35"/>
      <c r="C23" s="38"/>
      <c r="D23" s="55"/>
    </row>
    <row r="24" spans="1:4" s="31" customFormat="1" ht="16.5">
      <c r="A24" s="359">
        <f>+A19+1</f>
        <v>7</v>
      </c>
      <c r="B24" s="360" t="s">
        <v>79</v>
      </c>
      <c r="C24" s="413"/>
      <c r="D24" s="394">
        <f>+D22*1%</f>
        <v>0</v>
      </c>
    </row>
    <row r="25" spans="1:4" s="31" customFormat="1" ht="16.5">
      <c r="A25" s="359">
        <f>+A24+1</f>
        <v>8</v>
      </c>
      <c r="B25" s="361" t="s">
        <v>13</v>
      </c>
      <c r="C25" s="413"/>
      <c r="D25" s="394">
        <f>+D22*1%</f>
        <v>0</v>
      </c>
    </row>
    <row r="26" spans="1:4" s="31" customFormat="1" ht="16.5">
      <c r="A26" s="40">
        <f>+A25+1</f>
        <v>9</v>
      </c>
      <c r="B26" s="362" t="s">
        <v>14</v>
      </c>
      <c r="C26" s="414"/>
      <c r="D26" s="395">
        <f>+D22*1.5%</f>
        <v>0</v>
      </c>
    </row>
    <row r="27" spans="1:4" s="31" customFormat="1" ht="16.5">
      <c r="A27" s="41"/>
      <c r="B27" s="42"/>
      <c r="C27" s="39"/>
      <c r="D27" s="54"/>
    </row>
    <row r="28" spans="1:4" s="31" customFormat="1" ht="16.5">
      <c r="A28" s="41"/>
      <c r="B28" s="42"/>
      <c r="C28" s="39"/>
      <c r="D28" s="54"/>
    </row>
    <row r="29" spans="1:4" s="31" customFormat="1" ht="16.5">
      <c r="B29" s="43" t="s">
        <v>15</v>
      </c>
      <c r="C29" s="44"/>
      <c r="D29" s="393">
        <f>+D22+D25+D26</f>
        <v>0</v>
      </c>
    </row>
    <row r="30" spans="1:4" s="31" customFormat="1" ht="16.5">
      <c r="B30" s="34"/>
      <c r="C30" s="38"/>
      <c r="D30" s="54"/>
    </row>
    <row r="31" spans="1:4" s="25" customFormat="1">
      <c r="B31" s="45" t="s">
        <v>16</v>
      </c>
      <c r="C31" s="46"/>
      <c r="D31" s="352">
        <f>D29*22%</f>
        <v>0</v>
      </c>
    </row>
    <row r="32" spans="1:4" s="25" customFormat="1">
      <c r="B32" s="46"/>
      <c r="C32" s="46"/>
      <c r="D32" s="56"/>
    </row>
    <row r="33" spans="2:4" s="25" customFormat="1" ht="16.5" thickBot="1">
      <c r="B33" s="47" t="s">
        <v>17</v>
      </c>
      <c r="C33" s="48"/>
      <c r="D33" s="396">
        <f>SUM(D29:D31)</f>
        <v>0</v>
      </c>
    </row>
    <row r="34" spans="2:4" s="25" customFormat="1">
      <c r="B34" s="46"/>
      <c r="D34" s="52"/>
    </row>
    <row r="38" spans="2:4">
      <c r="B38" s="49"/>
    </row>
    <row r="43" spans="2:4" ht="20.25">
      <c r="B43" s="50">
        <v>43070</v>
      </c>
    </row>
  </sheetData>
  <pageMargins left="1.1811023622047245" right="0.59055118110236227" top="0.98425196850393704" bottom="0.98425196850393704"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9"/>
  <sheetViews>
    <sheetView topLeftCell="A10" workbookViewId="0">
      <selection activeCell="F6" sqref="F6:F20"/>
    </sheetView>
  </sheetViews>
  <sheetFormatPr defaultRowHeight="12.75" customHeight="1"/>
  <cols>
    <col min="1" max="1" width="4.7109375" customWidth="1"/>
    <col min="2" max="2" width="30.7109375" customWidth="1"/>
    <col min="3" max="3" width="4.7109375" customWidth="1"/>
    <col min="4" max="4" width="14.7109375" style="174" customWidth="1"/>
    <col min="5" max="5" width="12.7109375" style="174" customWidth="1"/>
    <col min="6" max="6" width="11.7109375" style="175" customWidth="1"/>
    <col min="7" max="7" width="12.7109375" style="176" customWidth="1"/>
    <col min="8" max="8" width="4.7109375" style="176" hidden="1" customWidth="1"/>
    <col min="9" max="10" width="12.7109375" style="174" hidden="1" customWidth="1"/>
    <col min="11" max="11" width="12.7109375" style="107" hidden="1" customWidth="1"/>
    <col min="12" max="12" width="12.7109375" style="174" hidden="1" customWidth="1"/>
    <col min="13" max="13" width="30.7109375" style="174" customWidth="1"/>
    <col min="14" max="14" width="10.7109375" style="174" customWidth="1"/>
    <col min="259" max="259" width="4.7109375" customWidth="1"/>
    <col min="260" max="260" width="30.7109375" customWidth="1"/>
    <col min="261" max="261" width="4.7109375" customWidth="1"/>
    <col min="262" max="262" width="13.7109375" customWidth="1"/>
    <col min="263" max="265" width="12.7109375" customWidth="1"/>
    <col min="267" max="267" width="21" customWidth="1"/>
    <col min="268" max="268" width="36.5703125" customWidth="1"/>
    <col min="515" max="515" width="4.7109375" customWidth="1"/>
    <col min="516" max="516" width="30.7109375" customWidth="1"/>
    <col min="517" max="517" width="4.7109375" customWidth="1"/>
    <col min="518" max="518" width="13.7109375" customWidth="1"/>
    <col min="519" max="521" width="12.7109375" customWidth="1"/>
    <col min="523" max="523" width="21" customWidth="1"/>
    <col min="524" max="524" width="36.5703125" customWidth="1"/>
    <col min="771" max="771" width="4.7109375" customWidth="1"/>
    <col min="772" max="772" width="30.7109375" customWidth="1"/>
    <col min="773" max="773" width="4.7109375" customWidth="1"/>
    <col min="774" max="774" width="13.7109375" customWidth="1"/>
    <col min="775" max="777" width="12.7109375" customWidth="1"/>
    <col min="779" max="779" width="21" customWidth="1"/>
    <col min="780" max="780" width="36.5703125" customWidth="1"/>
    <col min="1027" max="1027" width="4.7109375" customWidth="1"/>
    <col min="1028" max="1028" width="30.7109375" customWidth="1"/>
    <col min="1029" max="1029" width="4.7109375" customWidth="1"/>
    <col min="1030" max="1030" width="13.7109375" customWidth="1"/>
    <col min="1031" max="1033" width="12.7109375" customWidth="1"/>
    <col min="1035" max="1035" width="21" customWidth="1"/>
    <col min="1036" max="1036" width="36.5703125" customWidth="1"/>
    <col min="1283" max="1283" width="4.7109375" customWidth="1"/>
    <col min="1284" max="1284" width="30.7109375" customWidth="1"/>
    <col min="1285" max="1285" width="4.7109375" customWidth="1"/>
    <col min="1286" max="1286" width="13.7109375" customWidth="1"/>
    <col min="1287" max="1289" width="12.7109375" customWidth="1"/>
    <col min="1291" max="1291" width="21" customWidth="1"/>
    <col min="1292" max="1292" width="36.5703125" customWidth="1"/>
    <col min="1539" max="1539" width="4.7109375" customWidth="1"/>
    <col min="1540" max="1540" width="30.7109375" customWidth="1"/>
    <col min="1541" max="1541" width="4.7109375" customWidth="1"/>
    <col min="1542" max="1542" width="13.7109375" customWidth="1"/>
    <col min="1543" max="1545" width="12.7109375" customWidth="1"/>
    <col min="1547" max="1547" width="21" customWidth="1"/>
    <col min="1548" max="1548" width="36.5703125" customWidth="1"/>
    <col min="1795" max="1795" width="4.7109375" customWidth="1"/>
    <col min="1796" max="1796" width="30.7109375" customWidth="1"/>
    <col min="1797" max="1797" width="4.7109375" customWidth="1"/>
    <col min="1798" max="1798" width="13.7109375" customWidth="1"/>
    <col min="1799" max="1801" width="12.7109375" customWidth="1"/>
    <col min="1803" max="1803" width="21" customWidth="1"/>
    <col min="1804" max="1804" width="36.5703125" customWidth="1"/>
    <col min="2051" max="2051" width="4.7109375" customWidth="1"/>
    <col min="2052" max="2052" width="30.7109375" customWidth="1"/>
    <col min="2053" max="2053" width="4.7109375" customWidth="1"/>
    <col min="2054" max="2054" width="13.7109375" customWidth="1"/>
    <col min="2055" max="2057" width="12.7109375" customWidth="1"/>
    <col min="2059" max="2059" width="21" customWidth="1"/>
    <col min="2060" max="2060" width="36.5703125" customWidth="1"/>
    <col min="2307" max="2307" width="4.7109375" customWidth="1"/>
    <col min="2308" max="2308" width="30.7109375" customWidth="1"/>
    <col min="2309" max="2309" width="4.7109375" customWidth="1"/>
    <col min="2310" max="2310" width="13.7109375" customWidth="1"/>
    <col min="2311" max="2313" width="12.7109375" customWidth="1"/>
    <col min="2315" max="2315" width="21" customWidth="1"/>
    <col min="2316" max="2316" width="36.5703125" customWidth="1"/>
    <col min="2563" max="2563" width="4.7109375" customWidth="1"/>
    <col min="2564" max="2564" width="30.7109375" customWidth="1"/>
    <col min="2565" max="2565" width="4.7109375" customWidth="1"/>
    <col min="2566" max="2566" width="13.7109375" customWidth="1"/>
    <col min="2567" max="2569" width="12.7109375" customWidth="1"/>
    <col min="2571" max="2571" width="21" customWidth="1"/>
    <col min="2572" max="2572" width="36.5703125" customWidth="1"/>
    <col min="2819" max="2819" width="4.7109375" customWidth="1"/>
    <col min="2820" max="2820" width="30.7109375" customWidth="1"/>
    <col min="2821" max="2821" width="4.7109375" customWidth="1"/>
    <col min="2822" max="2822" width="13.7109375" customWidth="1"/>
    <col min="2823" max="2825" width="12.7109375" customWidth="1"/>
    <col min="2827" max="2827" width="21" customWidth="1"/>
    <col min="2828" max="2828" width="36.5703125" customWidth="1"/>
    <col min="3075" max="3075" width="4.7109375" customWidth="1"/>
    <col min="3076" max="3076" width="30.7109375" customWidth="1"/>
    <col min="3077" max="3077" width="4.7109375" customWidth="1"/>
    <col min="3078" max="3078" width="13.7109375" customWidth="1"/>
    <col min="3079" max="3081" width="12.7109375" customWidth="1"/>
    <col min="3083" max="3083" width="21" customWidth="1"/>
    <col min="3084" max="3084" width="36.5703125" customWidth="1"/>
    <col min="3331" max="3331" width="4.7109375" customWidth="1"/>
    <col min="3332" max="3332" width="30.7109375" customWidth="1"/>
    <col min="3333" max="3333" width="4.7109375" customWidth="1"/>
    <col min="3334" max="3334" width="13.7109375" customWidth="1"/>
    <col min="3335" max="3337" width="12.7109375" customWidth="1"/>
    <col min="3339" max="3339" width="21" customWidth="1"/>
    <col min="3340" max="3340" width="36.5703125" customWidth="1"/>
    <col min="3587" max="3587" width="4.7109375" customWidth="1"/>
    <col min="3588" max="3588" width="30.7109375" customWidth="1"/>
    <col min="3589" max="3589" width="4.7109375" customWidth="1"/>
    <col min="3590" max="3590" width="13.7109375" customWidth="1"/>
    <col min="3591" max="3593" width="12.7109375" customWidth="1"/>
    <col min="3595" max="3595" width="21" customWidth="1"/>
    <col min="3596" max="3596" width="36.5703125" customWidth="1"/>
    <col min="3843" max="3843" width="4.7109375" customWidth="1"/>
    <col min="3844" max="3844" width="30.7109375" customWidth="1"/>
    <col min="3845" max="3845" width="4.7109375" customWidth="1"/>
    <col min="3846" max="3846" width="13.7109375" customWidth="1"/>
    <col min="3847" max="3849" width="12.7109375" customWidth="1"/>
    <col min="3851" max="3851" width="21" customWidth="1"/>
    <col min="3852" max="3852" width="36.5703125" customWidth="1"/>
    <col min="4099" max="4099" width="4.7109375" customWidth="1"/>
    <col min="4100" max="4100" width="30.7109375" customWidth="1"/>
    <col min="4101" max="4101" width="4.7109375" customWidth="1"/>
    <col min="4102" max="4102" width="13.7109375" customWidth="1"/>
    <col min="4103" max="4105" width="12.7109375" customWidth="1"/>
    <col min="4107" max="4107" width="21" customWidth="1"/>
    <col min="4108" max="4108" width="36.5703125" customWidth="1"/>
    <col min="4355" max="4355" width="4.7109375" customWidth="1"/>
    <col min="4356" max="4356" width="30.7109375" customWidth="1"/>
    <col min="4357" max="4357" width="4.7109375" customWidth="1"/>
    <col min="4358" max="4358" width="13.7109375" customWidth="1"/>
    <col min="4359" max="4361" width="12.7109375" customWidth="1"/>
    <col min="4363" max="4363" width="21" customWidth="1"/>
    <col min="4364" max="4364" width="36.5703125" customWidth="1"/>
    <col min="4611" max="4611" width="4.7109375" customWidth="1"/>
    <col min="4612" max="4612" width="30.7109375" customWidth="1"/>
    <col min="4613" max="4613" width="4.7109375" customWidth="1"/>
    <col min="4614" max="4614" width="13.7109375" customWidth="1"/>
    <col min="4615" max="4617" width="12.7109375" customWidth="1"/>
    <col min="4619" max="4619" width="21" customWidth="1"/>
    <col min="4620" max="4620" width="36.5703125" customWidth="1"/>
    <col min="4867" max="4867" width="4.7109375" customWidth="1"/>
    <col min="4868" max="4868" width="30.7109375" customWidth="1"/>
    <col min="4869" max="4869" width="4.7109375" customWidth="1"/>
    <col min="4870" max="4870" width="13.7109375" customWidth="1"/>
    <col min="4871" max="4873" width="12.7109375" customWidth="1"/>
    <col min="4875" max="4875" width="21" customWidth="1"/>
    <col min="4876" max="4876" width="36.5703125" customWidth="1"/>
    <col min="5123" max="5123" width="4.7109375" customWidth="1"/>
    <col min="5124" max="5124" width="30.7109375" customWidth="1"/>
    <col min="5125" max="5125" width="4.7109375" customWidth="1"/>
    <col min="5126" max="5126" width="13.7109375" customWidth="1"/>
    <col min="5127" max="5129" width="12.7109375" customWidth="1"/>
    <col min="5131" max="5131" width="21" customWidth="1"/>
    <col min="5132" max="5132" width="36.5703125" customWidth="1"/>
    <col min="5379" max="5379" width="4.7109375" customWidth="1"/>
    <col min="5380" max="5380" width="30.7109375" customWidth="1"/>
    <col min="5381" max="5381" width="4.7109375" customWidth="1"/>
    <col min="5382" max="5382" width="13.7109375" customWidth="1"/>
    <col min="5383" max="5385" width="12.7109375" customWidth="1"/>
    <col min="5387" max="5387" width="21" customWidth="1"/>
    <col min="5388" max="5388" width="36.5703125" customWidth="1"/>
    <col min="5635" max="5635" width="4.7109375" customWidth="1"/>
    <col min="5636" max="5636" width="30.7109375" customWidth="1"/>
    <col min="5637" max="5637" width="4.7109375" customWidth="1"/>
    <col min="5638" max="5638" width="13.7109375" customWidth="1"/>
    <col min="5639" max="5641" width="12.7109375" customWidth="1"/>
    <col min="5643" max="5643" width="21" customWidth="1"/>
    <col min="5644" max="5644" width="36.5703125" customWidth="1"/>
    <col min="5891" max="5891" width="4.7109375" customWidth="1"/>
    <col min="5892" max="5892" width="30.7109375" customWidth="1"/>
    <col min="5893" max="5893" width="4.7109375" customWidth="1"/>
    <col min="5894" max="5894" width="13.7109375" customWidth="1"/>
    <col min="5895" max="5897" width="12.7109375" customWidth="1"/>
    <col min="5899" max="5899" width="21" customWidth="1"/>
    <col min="5900" max="5900" width="36.5703125" customWidth="1"/>
    <col min="6147" max="6147" width="4.7109375" customWidth="1"/>
    <col min="6148" max="6148" width="30.7109375" customWidth="1"/>
    <col min="6149" max="6149" width="4.7109375" customWidth="1"/>
    <col min="6150" max="6150" width="13.7109375" customWidth="1"/>
    <col min="6151" max="6153" width="12.7109375" customWidth="1"/>
    <col min="6155" max="6155" width="21" customWidth="1"/>
    <col min="6156" max="6156" width="36.5703125" customWidth="1"/>
    <col min="6403" max="6403" width="4.7109375" customWidth="1"/>
    <col min="6404" max="6404" width="30.7109375" customWidth="1"/>
    <col min="6405" max="6405" width="4.7109375" customWidth="1"/>
    <col min="6406" max="6406" width="13.7109375" customWidth="1"/>
    <col min="6407" max="6409" width="12.7109375" customWidth="1"/>
    <col min="6411" max="6411" width="21" customWidth="1"/>
    <col min="6412" max="6412" width="36.5703125" customWidth="1"/>
    <col min="6659" max="6659" width="4.7109375" customWidth="1"/>
    <col min="6660" max="6660" width="30.7109375" customWidth="1"/>
    <col min="6661" max="6661" width="4.7109375" customWidth="1"/>
    <col min="6662" max="6662" width="13.7109375" customWidth="1"/>
    <col min="6663" max="6665" width="12.7109375" customWidth="1"/>
    <col min="6667" max="6667" width="21" customWidth="1"/>
    <col min="6668" max="6668" width="36.5703125" customWidth="1"/>
    <col min="6915" max="6915" width="4.7109375" customWidth="1"/>
    <col min="6916" max="6916" width="30.7109375" customWidth="1"/>
    <col min="6917" max="6917" width="4.7109375" customWidth="1"/>
    <col min="6918" max="6918" width="13.7109375" customWidth="1"/>
    <col min="6919" max="6921" width="12.7109375" customWidth="1"/>
    <col min="6923" max="6923" width="21" customWidth="1"/>
    <col min="6924" max="6924" width="36.5703125" customWidth="1"/>
    <col min="7171" max="7171" width="4.7109375" customWidth="1"/>
    <col min="7172" max="7172" width="30.7109375" customWidth="1"/>
    <col min="7173" max="7173" width="4.7109375" customWidth="1"/>
    <col min="7174" max="7174" width="13.7109375" customWidth="1"/>
    <col min="7175" max="7177" width="12.7109375" customWidth="1"/>
    <col min="7179" max="7179" width="21" customWidth="1"/>
    <col min="7180" max="7180" width="36.5703125" customWidth="1"/>
    <col min="7427" max="7427" width="4.7109375" customWidth="1"/>
    <col min="7428" max="7428" width="30.7109375" customWidth="1"/>
    <col min="7429" max="7429" width="4.7109375" customWidth="1"/>
    <col min="7430" max="7430" width="13.7109375" customWidth="1"/>
    <col min="7431" max="7433" width="12.7109375" customWidth="1"/>
    <col min="7435" max="7435" width="21" customWidth="1"/>
    <col min="7436" max="7436" width="36.5703125" customWidth="1"/>
    <col min="7683" max="7683" width="4.7109375" customWidth="1"/>
    <col min="7684" max="7684" width="30.7109375" customWidth="1"/>
    <col min="7685" max="7685" width="4.7109375" customWidth="1"/>
    <col min="7686" max="7686" width="13.7109375" customWidth="1"/>
    <col min="7687" max="7689" width="12.7109375" customWidth="1"/>
    <col min="7691" max="7691" width="21" customWidth="1"/>
    <col min="7692" max="7692" width="36.5703125" customWidth="1"/>
    <col min="7939" max="7939" width="4.7109375" customWidth="1"/>
    <col min="7940" max="7940" width="30.7109375" customWidth="1"/>
    <col min="7941" max="7941" width="4.7109375" customWidth="1"/>
    <col min="7942" max="7942" width="13.7109375" customWidth="1"/>
    <col min="7943" max="7945" width="12.7109375" customWidth="1"/>
    <col min="7947" max="7947" width="21" customWidth="1"/>
    <col min="7948" max="7948" width="36.5703125" customWidth="1"/>
    <col min="8195" max="8195" width="4.7109375" customWidth="1"/>
    <col min="8196" max="8196" width="30.7109375" customWidth="1"/>
    <col min="8197" max="8197" width="4.7109375" customWidth="1"/>
    <col min="8198" max="8198" width="13.7109375" customWidth="1"/>
    <col min="8199" max="8201" width="12.7109375" customWidth="1"/>
    <col min="8203" max="8203" width="21" customWidth="1"/>
    <col min="8204" max="8204" width="36.5703125" customWidth="1"/>
    <col min="8451" max="8451" width="4.7109375" customWidth="1"/>
    <col min="8452" max="8452" width="30.7109375" customWidth="1"/>
    <col min="8453" max="8453" width="4.7109375" customWidth="1"/>
    <col min="8454" max="8454" width="13.7109375" customWidth="1"/>
    <col min="8455" max="8457" width="12.7109375" customWidth="1"/>
    <col min="8459" max="8459" width="21" customWidth="1"/>
    <col min="8460" max="8460" width="36.5703125" customWidth="1"/>
    <col min="8707" max="8707" width="4.7109375" customWidth="1"/>
    <col min="8708" max="8708" width="30.7109375" customWidth="1"/>
    <col min="8709" max="8709" width="4.7109375" customWidth="1"/>
    <col min="8710" max="8710" width="13.7109375" customWidth="1"/>
    <col min="8711" max="8713" width="12.7109375" customWidth="1"/>
    <col min="8715" max="8715" width="21" customWidth="1"/>
    <col min="8716" max="8716" width="36.5703125" customWidth="1"/>
    <col min="8963" max="8963" width="4.7109375" customWidth="1"/>
    <col min="8964" max="8964" width="30.7109375" customWidth="1"/>
    <col min="8965" max="8965" width="4.7109375" customWidth="1"/>
    <col min="8966" max="8966" width="13.7109375" customWidth="1"/>
    <col min="8967" max="8969" width="12.7109375" customWidth="1"/>
    <col min="8971" max="8971" width="21" customWidth="1"/>
    <col min="8972" max="8972" width="36.5703125" customWidth="1"/>
    <col min="9219" max="9219" width="4.7109375" customWidth="1"/>
    <col min="9220" max="9220" width="30.7109375" customWidth="1"/>
    <col min="9221" max="9221" width="4.7109375" customWidth="1"/>
    <col min="9222" max="9222" width="13.7109375" customWidth="1"/>
    <col min="9223" max="9225" width="12.7109375" customWidth="1"/>
    <col min="9227" max="9227" width="21" customWidth="1"/>
    <col min="9228" max="9228" width="36.5703125" customWidth="1"/>
    <col min="9475" max="9475" width="4.7109375" customWidth="1"/>
    <col min="9476" max="9476" width="30.7109375" customWidth="1"/>
    <col min="9477" max="9477" width="4.7109375" customWidth="1"/>
    <col min="9478" max="9478" width="13.7109375" customWidth="1"/>
    <col min="9479" max="9481" width="12.7109375" customWidth="1"/>
    <col min="9483" max="9483" width="21" customWidth="1"/>
    <col min="9484" max="9484" width="36.5703125" customWidth="1"/>
    <col min="9731" max="9731" width="4.7109375" customWidth="1"/>
    <col min="9732" max="9732" width="30.7109375" customWidth="1"/>
    <col min="9733" max="9733" width="4.7109375" customWidth="1"/>
    <col min="9734" max="9734" width="13.7109375" customWidth="1"/>
    <col min="9735" max="9737" width="12.7109375" customWidth="1"/>
    <col min="9739" max="9739" width="21" customWidth="1"/>
    <col min="9740" max="9740" width="36.5703125" customWidth="1"/>
    <col min="9987" max="9987" width="4.7109375" customWidth="1"/>
    <col min="9988" max="9988" width="30.7109375" customWidth="1"/>
    <col min="9989" max="9989" width="4.7109375" customWidth="1"/>
    <col min="9990" max="9990" width="13.7109375" customWidth="1"/>
    <col min="9991" max="9993" width="12.7109375" customWidth="1"/>
    <col min="9995" max="9995" width="21" customWidth="1"/>
    <col min="9996" max="9996" width="36.5703125" customWidth="1"/>
    <col min="10243" max="10243" width="4.7109375" customWidth="1"/>
    <col min="10244" max="10244" width="30.7109375" customWidth="1"/>
    <col min="10245" max="10245" width="4.7109375" customWidth="1"/>
    <col min="10246" max="10246" width="13.7109375" customWidth="1"/>
    <col min="10247" max="10249" width="12.7109375" customWidth="1"/>
    <col min="10251" max="10251" width="21" customWidth="1"/>
    <col min="10252" max="10252" width="36.5703125" customWidth="1"/>
    <col min="10499" max="10499" width="4.7109375" customWidth="1"/>
    <col min="10500" max="10500" width="30.7109375" customWidth="1"/>
    <col min="10501" max="10501" width="4.7109375" customWidth="1"/>
    <col min="10502" max="10502" width="13.7109375" customWidth="1"/>
    <col min="10503" max="10505" width="12.7109375" customWidth="1"/>
    <col min="10507" max="10507" width="21" customWidth="1"/>
    <col min="10508" max="10508" width="36.5703125" customWidth="1"/>
    <col min="10755" max="10755" width="4.7109375" customWidth="1"/>
    <col min="10756" max="10756" width="30.7109375" customWidth="1"/>
    <col min="10757" max="10757" width="4.7109375" customWidth="1"/>
    <col min="10758" max="10758" width="13.7109375" customWidth="1"/>
    <col min="10759" max="10761" width="12.7109375" customWidth="1"/>
    <col min="10763" max="10763" width="21" customWidth="1"/>
    <col min="10764" max="10764" width="36.5703125" customWidth="1"/>
    <col min="11011" max="11011" width="4.7109375" customWidth="1"/>
    <col min="11012" max="11012" width="30.7109375" customWidth="1"/>
    <col min="11013" max="11013" width="4.7109375" customWidth="1"/>
    <col min="11014" max="11014" width="13.7109375" customWidth="1"/>
    <col min="11015" max="11017" width="12.7109375" customWidth="1"/>
    <col min="11019" max="11019" width="21" customWidth="1"/>
    <col min="11020" max="11020" width="36.5703125" customWidth="1"/>
    <col min="11267" max="11267" width="4.7109375" customWidth="1"/>
    <col min="11268" max="11268" width="30.7109375" customWidth="1"/>
    <col min="11269" max="11269" width="4.7109375" customWidth="1"/>
    <col min="11270" max="11270" width="13.7109375" customWidth="1"/>
    <col min="11271" max="11273" width="12.7109375" customWidth="1"/>
    <col min="11275" max="11275" width="21" customWidth="1"/>
    <col min="11276" max="11276" width="36.5703125" customWidth="1"/>
    <col min="11523" max="11523" width="4.7109375" customWidth="1"/>
    <col min="11524" max="11524" width="30.7109375" customWidth="1"/>
    <col min="11525" max="11525" width="4.7109375" customWidth="1"/>
    <col min="11526" max="11526" width="13.7109375" customWidth="1"/>
    <col min="11527" max="11529" width="12.7109375" customWidth="1"/>
    <col min="11531" max="11531" width="21" customWidth="1"/>
    <col min="11532" max="11532" width="36.5703125" customWidth="1"/>
    <col min="11779" max="11779" width="4.7109375" customWidth="1"/>
    <col min="11780" max="11780" width="30.7109375" customWidth="1"/>
    <col min="11781" max="11781" width="4.7109375" customWidth="1"/>
    <col min="11782" max="11782" width="13.7109375" customWidth="1"/>
    <col min="11783" max="11785" width="12.7109375" customWidth="1"/>
    <col min="11787" max="11787" width="21" customWidth="1"/>
    <col min="11788" max="11788" width="36.5703125" customWidth="1"/>
    <col min="12035" max="12035" width="4.7109375" customWidth="1"/>
    <col min="12036" max="12036" width="30.7109375" customWidth="1"/>
    <col min="12037" max="12037" width="4.7109375" customWidth="1"/>
    <col min="12038" max="12038" width="13.7109375" customWidth="1"/>
    <col min="12039" max="12041" width="12.7109375" customWidth="1"/>
    <col min="12043" max="12043" width="21" customWidth="1"/>
    <col min="12044" max="12044" width="36.5703125" customWidth="1"/>
    <col min="12291" max="12291" width="4.7109375" customWidth="1"/>
    <col min="12292" max="12292" width="30.7109375" customWidth="1"/>
    <col min="12293" max="12293" width="4.7109375" customWidth="1"/>
    <col min="12294" max="12294" width="13.7109375" customWidth="1"/>
    <col min="12295" max="12297" width="12.7109375" customWidth="1"/>
    <col min="12299" max="12299" width="21" customWidth="1"/>
    <col min="12300" max="12300" width="36.5703125" customWidth="1"/>
    <col min="12547" max="12547" width="4.7109375" customWidth="1"/>
    <col min="12548" max="12548" width="30.7109375" customWidth="1"/>
    <col min="12549" max="12549" width="4.7109375" customWidth="1"/>
    <col min="12550" max="12550" width="13.7109375" customWidth="1"/>
    <col min="12551" max="12553" width="12.7109375" customWidth="1"/>
    <col min="12555" max="12555" width="21" customWidth="1"/>
    <col min="12556" max="12556" width="36.5703125" customWidth="1"/>
    <col min="12803" max="12803" width="4.7109375" customWidth="1"/>
    <col min="12804" max="12804" width="30.7109375" customWidth="1"/>
    <col min="12805" max="12805" width="4.7109375" customWidth="1"/>
    <col min="12806" max="12806" width="13.7109375" customWidth="1"/>
    <col min="12807" max="12809" width="12.7109375" customWidth="1"/>
    <col min="12811" max="12811" width="21" customWidth="1"/>
    <col min="12812" max="12812" width="36.5703125" customWidth="1"/>
    <col min="13059" max="13059" width="4.7109375" customWidth="1"/>
    <col min="13060" max="13060" width="30.7109375" customWidth="1"/>
    <col min="13061" max="13061" width="4.7109375" customWidth="1"/>
    <col min="13062" max="13062" width="13.7109375" customWidth="1"/>
    <col min="13063" max="13065" width="12.7109375" customWidth="1"/>
    <col min="13067" max="13067" width="21" customWidth="1"/>
    <col min="13068" max="13068" width="36.5703125" customWidth="1"/>
    <col min="13315" max="13315" width="4.7109375" customWidth="1"/>
    <col min="13316" max="13316" width="30.7109375" customWidth="1"/>
    <col min="13317" max="13317" width="4.7109375" customWidth="1"/>
    <col min="13318" max="13318" width="13.7109375" customWidth="1"/>
    <col min="13319" max="13321" width="12.7109375" customWidth="1"/>
    <col min="13323" max="13323" width="21" customWidth="1"/>
    <col min="13324" max="13324" width="36.5703125" customWidth="1"/>
    <col min="13571" max="13571" width="4.7109375" customWidth="1"/>
    <col min="13572" max="13572" width="30.7109375" customWidth="1"/>
    <col min="13573" max="13573" width="4.7109375" customWidth="1"/>
    <col min="13574" max="13574" width="13.7109375" customWidth="1"/>
    <col min="13575" max="13577" width="12.7109375" customWidth="1"/>
    <col min="13579" max="13579" width="21" customWidth="1"/>
    <col min="13580" max="13580" width="36.5703125" customWidth="1"/>
    <col min="13827" max="13827" width="4.7109375" customWidth="1"/>
    <col min="13828" max="13828" width="30.7109375" customWidth="1"/>
    <col min="13829" max="13829" width="4.7109375" customWidth="1"/>
    <col min="13830" max="13830" width="13.7109375" customWidth="1"/>
    <col min="13831" max="13833" width="12.7109375" customWidth="1"/>
    <col min="13835" max="13835" width="21" customWidth="1"/>
    <col min="13836" max="13836" width="36.5703125" customWidth="1"/>
    <col min="14083" max="14083" width="4.7109375" customWidth="1"/>
    <col min="14084" max="14084" width="30.7109375" customWidth="1"/>
    <col min="14085" max="14085" width="4.7109375" customWidth="1"/>
    <col min="14086" max="14086" width="13.7109375" customWidth="1"/>
    <col min="14087" max="14089" width="12.7109375" customWidth="1"/>
    <col min="14091" max="14091" width="21" customWidth="1"/>
    <col min="14092" max="14092" width="36.5703125" customWidth="1"/>
    <col min="14339" max="14339" width="4.7109375" customWidth="1"/>
    <col min="14340" max="14340" width="30.7109375" customWidth="1"/>
    <col min="14341" max="14341" width="4.7109375" customWidth="1"/>
    <col min="14342" max="14342" width="13.7109375" customWidth="1"/>
    <col min="14343" max="14345" width="12.7109375" customWidth="1"/>
    <col min="14347" max="14347" width="21" customWidth="1"/>
    <col min="14348" max="14348" width="36.5703125" customWidth="1"/>
    <col min="14595" max="14595" width="4.7109375" customWidth="1"/>
    <col min="14596" max="14596" width="30.7109375" customWidth="1"/>
    <col min="14597" max="14597" width="4.7109375" customWidth="1"/>
    <col min="14598" max="14598" width="13.7109375" customWidth="1"/>
    <col min="14599" max="14601" width="12.7109375" customWidth="1"/>
    <col min="14603" max="14603" width="21" customWidth="1"/>
    <col min="14604" max="14604" width="36.5703125" customWidth="1"/>
    <col min="14851" max="14851" width="4.7109375" customWidth="1"/>
    <col min="14852" max="14852" width="30.7109375" customWidth="1"/>
    <col min="14853" max="14853" width="4.7109375" customWidth="1"/>
    <col min="14854" max="14854" width="13.7109375" customWidth="1"/>
    <col min="14855" max="14857" width="12.7109375" customWidth="1"/>
    <col min="14859" max="14859" width="21" customWidth="1"/>
    <col min="14860" max="14860" width="36.5703125" customWidth="1"/>
    <col min="15107" max="15107" width="4.7109375" customWidth="1"/>
    <col min="15108" max="15108" width="30.7109375" customWidth="1"/>
    <col min="15109" max="15109" width="4.7109375" customWidth="1"/>
    <col min="15110" max="15110" width="13.7109375" customWidth="1"/>
    <col min="15111" max="15113" width="12.7109375" customWidth="1"/>
    <col min="15115" max="15115" width="21" customWidth="1"/>
    <col min="15116" max="15116" width="36.5703125" customWidth="1"/>
    <col min="15363" max="15363" width="4.7109375" customWidth="1"/>
    <col min="15364" max="15364" width="30.7109375" customWidth="1"/>
    <col min="15365" max="15365" width="4.7109375" customWidth="1"/>
    <col min="15366" max="15366" width="13.7109375" customWidth="1"/>
    <col min="15367" max="15369" width="12.7109375" customWidth="1"/>
    <col min="15371" max="15371" width="21" customWidth="1"/>
    <col min="15372" max="15372" width="36.5703125" customWidth="1"/>
    <col min="15619" max="15619" width="4.7109375" customWidth="1"/>
    <col min="15620" max="15620" width="30.7109375" customWidth="1"/>
    <col min="15621" max="15621" width="4.7109375" customWidth="1"/>
    <col min="15622" max="15622" width="13.7109375" customWidth="1"/>
    <col min="15623" max="15625" width="12.7109375" customWidth="1"/>
    <col min="15627" max="15627" width="21" customWidth="1"/>
    <col min="15628" max="15628" width="36.5703125" customWidth="1"/>
    <col min="15875" max="15875" width="4.7109375" customWidth="1"/>
    <col min="15876" max="15876" width="30.7109375" customWidth="1"/>
    <col min="15877" max="15877" width="4.7109375" customWidth="1"/>
    <col min="15878" max="15878" width="13.7109375" customWidth="1"/>
    <col min="15879" max="15881" width="12.7109375" customWidth="1"/>
    <col min="15883" max="15883" width="21" customWidth="1"/>
    <col min="15884" max="15884" width="36.5703125" customWidth="1"/>
    <col min="16131" max="16131" width="4.7109375" customWidth="1"/>
    <col min="16132" max="16132" width="30.7109375" customWidth="1"/>
    <col min="16133" max="16133" width="4.7109375" customWidth="1"/>
    <col min="16134" max="16134" width="13.7109375" customWidth="1"/>
    <col min="16135" max="16137" width="12.7109375" customWidth="1"/>
    <col min="16139" max="16139" width="21" customWidth="1"/>
    <col min="16140" max="16140" width="36.5703125" customWidth="1"/>
  </cols>
  <sheetData>
    <row r="1" spans="1:14" s="166" customFormat="1">
      <c r="A1" s="159" t="s">
        <v>18</v>
      </c>
      <c r="B1" s="159" t="s">
        <v>19</v>
      </c>
      <c r="C1" s="160" t="s">
        <v>20</v>
      </c>
      <c r="D1" s="161" t="s">
        <v>21</v>
      </c>
      <c r="E1" s="161" t="s">
        <v>22</v>
      </c>
      <c r="F1" s="161" t="s">
        <v>23</v>
      </c>
      <c r="G1" s="162" t="s">
        <v>24</v>
      </c>
      <c r="H1" s="163"/>
      <c r="I1" s="164"/>
      <c r="J1" s="164"/>
      <c r="K1" s="165"/>
      <c r="L1" s="164"/>
      <c r="M1" s="164"/>
      <c r="N1" s="164"/>
    </row>
    <row r="2" spans="1:14" s="166" customFormat="1" ht="13.5" thickBot="1">
      <c r="A2" s="167"/>
      <c r="B2" s="168"/>
      <c r="C2" s="169" t="s">
        <v>25</v>
      </c>
      <c r="D2" s="170"/>
      <c r="E2" s="170"/>
      <c r="F2" s="171" t="s">
        <v>26</v>
      </c>
      <c r="G2" s="172" t="s">
        <v>27</v>
      </c>
      <c r="H2" s="163"/>
      <c r="I2" s="164"/>
      <c r="J2" s="173"/>
      <c r="K2" s="94"/>
      <c r="L2" s="173"/>
      <c r="M2" s="165"/>
      <c r="N2" s="164"/>
    </row>
    <row r="3" spans="1:14" ht="12.75" customHeight="1">
      <c r="J3" s="173"/>
      <c r="K3" s="94"/>
      <c r="L3" s="173"/>
    </row>
    <row r="4" spans="1:14" s="186" customFormat="1" ht="19.5">
      <c r="A4" s="177">
        <v>1</v>
      </c>
      <c r="B4" s="178" t="s">
        <v>39</v>
      </c>
      <c r="C4" s="179"/>
      <c r="D4" s="180"/>
      <c r="E4" s="181"/>
      <c r="F4" s="181"/>
      <c r="G4" s="182"/>
      <c r="H4" s="182"/>
      <c r="I4" s="183"/>
      <c r="J4" s="184"/>
      <c r="K4" s="185"/>
      <c r="L4" s="184"/>
      <c r="M4" s="184"/>
      <c r="N4" s="184"/>
    </row>
    <row r="5" spans="1:14" ht="12.75" customHeight="1">
      <c r="A5" s="187"/>
      <c r="B5" s="87"/>
      <c r="C5" s="88"/>
      <c r="D5" s="89"/>
      <c r="E5" s="90"/>
      <c r="F5" s="90"/>
      <c r="G5" s="91"/>
      <c r="H5" s="91"/>
      <c r="K5" s="188"/>
    </row>
    <row r="6" spans="1:14" ht="102">
      <c r="A6" s="189">
        <v>1</v>
      </c>
      <c r="B6" s="98" t="s">
        <v>50</v>
      </c>
      <c r="C6" s="112" t="s">
        <v>40</v>
      </c>
      <c r="D6" s="190">
        <v>1</v>
      </c>
      <c r="E6" s="190">
        <f>+D6</f>
        <v>1</v>
      </c>
      <c r="F6" s="90"/>
      <c r="G6" s="191">
        <f>+F6*E6</f>
        <v>0</v>
      </c>
      <c r="H6" s="192"/>
      <c r="I6" s="122"/>
      <c r="J6" s="122"/>
      <c r="K6" s="193"/>
    </row>
    <row r="7" spans="1:14" ht="12.75" customHeight="1">
      <c r="A7" s="189"/>
      <c r="B7" s="111"/>
      <c r="C7" s="112"/>
      <c r="D7" s="194"/>
      <c r="E7" s="194"/>
      <c r="F7" s="90"/>
      <c r="G7" s="248"/>
      <c r="H7" s="195"/>
      <c r="I7" s="115"/>
      <c r="J7" s="115"/>
      <c r="K7" s="154"/>
    </row>
    <row r="8" spans="1:14" ht="63.75">
      <c r="A8" s="189">
        <f>+A6+1</f>
        <v>2</v>
      </c>
      <c r="B8" s="98" t="s">
        <v>44</v>
      </c>
      <c r="C8" s="196" t="s">
        <v>40</v>
      </c>
      <c r="D8" s="113">
        <v>14</v>
      </c>
      <c r="E8" s="113">
        <f>+D8</f>
        <v>14</v>
      </c>
      <c r="F8" s="90"/>
      <c r="G8" s="191">
        <f>+F8*E8</f>
        <v>0</v>
      </c>
      <c r="H8" s="192"/>
      <c r="I8" s="122"/>
      <c r="J8" s="122"/>
      <c r="K8" s="197"/>
    </row>
    <row r="9" spans="1:14" ht="12.75" customHeight="1">
      <c r="A9" s="189"/>
      <c r="B9" s="198"/>
      <c r="C9" s="199"/>
      <c r="D9" s="200"/>
      <c r="E9" s="200"/>
      <c r="F9" s="201"/>
      <c r="G9" s="154"/>
      <c r="H9" s="202"/>
      <c r="I9" s="203"/>
      <c r="J9" s="203"/>
      <c r="K9" s="197"/>
    </row>
    <row r="10" spans="1:14" ht="129.75" customHeight="1">
      <c r="A10" s="189">
        <f>+A8+1</f>
        <v>3</v>
      </c>
      <c r="B10" s="204" t="s">
        <v>45</v>
      </c>
      <c r="C10" s="205" t="s">
        <v>40</v>
      </c>
      <c r="D10" s="110">
        <v>1</v>
      </c>
      <c r="E10" s="206">
        <v>1</v>
      </c>
      <c r="F10" s="203"/>
      <c r="G10" s="207">
        <f>E10*F10</f>
        <v>0</v>
      </c>
      <c r="H10" s="202"/>
      <c r="I10" s="203"/>
      <c r="J10" s="203"/>
      <c r="K10" s="197"/>
    </row>
    <row r="11" spans="1:14" ht="12.75" customHeight="1">
      <c r="A11" s="189"/>
      <c r="B11" s="198"/>
      <c r="C11" s="199"/>
      <c r="D11" s="200"/>
      <c r="E11" s="200"/>
      <c r="F11" s="201"/>
      <c r="G11" s="154"/>
      <c r="H11" s="202"/>
      <c r="I11" s="203"/>
      <c r="J11" s="203"/>
      <c r="K11" s="197"/>
    </row>
    <row r="12" spans="1:14" ht="93.75" customHeight="1">
      <c r="A12" s="189">
        <f>+A10+1</f>
        <v>4</v>
      </c>
      <c r="B12" s="98" t="s">
        <v>42</v>
      </c>
      <c r="C12" s="196" t="s">
        <v>28</v>
      </c>
      <c r="D12" s="114">
        <v>10</v>
      </c>
      <c r="E12" s="211">
        <f>+D12</f>
        <v>10</v>
      </c>
      <c r="F12" s="100"/>
      <c r="G12" s="249">
        <f>E12*F12</f>
        <v>0</v>
      </c>
      <c r="H12" s="202"/>
      <c r="I12" s="210"/>
      <c r="J12" s="203"/>
      <c r="K12" s="197"/>
    </row>
    <row r="13" spans="1:14" ht="12.75" customHeight="1">
      <c r="A13" s="189"/>
      <c r="B13" s="198"/>
      <c r="C13" s="199"/>
      <c r="D13" s="200"/>
      <c r="E13" s="200"/>
      <c r="F13" s="201"/>
      <c r="G13" s="154"/>
      <c r="H13" s="202"/>
      <c r="I13" s="203"/>
      <c r="J13" s="203"/>
      <c r="K13" s="197"/>
    </row>
    <row r="14" spans="1:14" ht="102">
      <c r="A14" s="189">
        <f>+A12+1</f>
        <v>5</v>
      </c>
      <c r="B14" s="208" t="s">
        <v>46</v>
      </c>
      <c r="C14" s="209" t="s">
        <v>41</v>
      </c>
      <c r="D14" s="206">
        <v>111</v>
      </c>
      <c r="E14" s="206">
        <f>+D14</f>
        <v>111</v>
      </c>
      <c r="F14" s="203"/>
      <c r="G14" s="250">
        <f t="shared" ref="G14" si="0">E14*F14</f>
        <v>0</v>
      </c>
      <c r="H14" s="202"/>
      <c r="I14" s="315" t="s">
        <v>56</v>
      </c>
      <c r="J14" s="315">
        <v>95.94</v>
      </c>
      <c r="K14" s="250">
        <f>+J14*1.15</f>
        <v>110.33099999999999</v>
      </c>
    </row>
    <row r="15" spans="1:14" ht="12.75" customHeight="1">
      <c r="A15" s="189"/>
      <c r="B15" s="198"/>
      <c r="C15" s="199"/>
      <c r="D15" s="200"/>
      <c r="E15" s="200"/>
      <c r="F15" s="201"/>
      <c r="G15" s="154"/>
      <c r="H15" s="202"/>
      <c r="I15" s="203"/>
      <c r="J15" s="203"/>
      <c r="K15" s="197"/>
    </row>
    <row r="16" spans="1:14" ht="153">
      <c r="A16" s="189">
        <f>+A14+1</f>
        <v>6</v>
      </c>
      <c r="B16" s="208" t="s">
        <v>124</v>
      </c>
      <c r="C16" s="205" t="s">
        <v>40</v>
      </c>
      <c r="D16" s="206">
        <v>1</v>
      </c>
      <c r="E16" s="105">
        <f>+D16</f>
        <v>1</v>
      </c>
      <c r="F16" s="203"/>
      <c r="G16" s="250">
        <f t="shared" ref="G16" si="1">E16*F16</f>
        <v>0</v>
      </c>
      <c r="H16" s="202"/>
      <c r="I16" s="203"/>
      <c r="J16" s="203"/>
      <c r="K16" s="197"/>
    </row>
    <row r="17" spans="1:17" ht="12.75" customHeight="1">
      <c r="A17" s="189"/>
      <c r="B17" s="212"/>
      <c r="C17" s="196"/>
      <c r="D17" s="113"/>
      <c r="E17" s="113"/>
      <c r="F17" s="99"/>
      <c r="G17" s="247"/>
      <c r="H17" s="192"/>
      <c r="I17" s="217"/>
      <c r="J17" s="218"/>
      <c r="K17" s="215"/>
      <c r="L17" s="216"/>
      <c r="M17" s="200"/>
      <c r="N17" s="200"/>
      <c r="O17" s="201"/>
      <c r="P17" s="202"/>
      <c r="Q17" s="214"/>
    </row>
    <row r="18" spans="1:17" ht="127.5">
      <c r="A18" s="189" t="s">
        <v>125</v>
      </c>
      <c r="B18" s="212" t="s">
        <v>126</v>
      </c>
      <c r="C18" s="205" t="s">
        <v>40</v>
      </c>
      <c r="D18" s="206">
        <v>1</v>
      </c>
      <c r="E18" s="105">
        <f>+D18</f>
        <v>1</v>
      </c>
      <c r="F18" s="203"/>
      <c r="G18" s="250">
        <f t="shared" ref="G18" si="2">E18*F18</f>
        <v>0</v>
      </c>
      <c r="H18" s="192"/>
      <c r="I18" s="217"/>
      <c r="J18" s="218"/>
      <c r="K18" s="215"/>
      <c r="L18" s="216"/>
      <c r="M18" s="200"/>
      <c r="N18" s="200"/>
      <c r="O18" s="201"/>
      <c r="P18" s="202"/>
      <c r="Q18" s="214"/>
    </row>
    <row r="19" spans="1:17" ht="12.75" customHeight="1">
      <c r="A19" s="189"/>
      <c r="B19" s="212"/>
      <c r="C19" s="196"/>
      <c r="D19" s="113"/>
      <c r="E19" s="113"/>
      <c r="F19" s="99"/>
      <c r="G19" s="247"/>
      <c r="H19" s="192"/>
      <c r="I19" s="217"/>
      <c r="J19" s="218"/>
      <c r="K19" s="215"/>
      <c r="L19" s="216"/>
      <c r="M19" s="200"/>
      <c r="N19" s="200"/>
      <c r="O19" s="201"/>
      <c r="P19" s="202"/>
      <c r="Q19" s="214"/>
    </row>
    <row r="20" spans="1:17" ht="130.5" customHeight="1">
      <c r="A20" s="189">
        <f>+A16+1</f>
        <v>7</v>
      </c>
      <c r="B20" s="123" t="s">
        <v>51</v>
      </c>
      <c r="C20" s="259" t="s">
        <v>28</v>
      </c>
      <c r="D20" s="99">
        <v>150</v>
      </c>
      <c r="E20" s="99">
        <f>+D20</f>
        <v>150</v>
      </c>
      <c r="F20" s="122"/>
      <c r="G20" s="250">
        <f>E20*F20</f>
        <v>0</v>
      </c>
      <c r="H20" s="192"/>
      <c r="I20" s="217"/>
      <c r="J20" s="218"/>
      <c r="K20" s="215"/>
      <c r="L20" s="216"/>
      <c r="M20" s="200"/>
      <c r="N20" s="200"/>
      <c r="O20" s="201"/>
      <c r="P20" s="202"/>
      <c r="Q20" s="214"/>
    </row>
    <row r="21" spans="1:17" ht="12.75" customHeight="1">
      <c r="A21" s="189"/>
      <c r="B21" s="212"/>
      <c r="C21" s="196"/>
      <c r="D21" s="113"/>
      <c r="E21" s="113"/>
      <c r="F21" s="99"/>
      <c r="G21" s="247"/>
      <c r="H21" s="192"/>
      <c r="I21" s="217"/>
      <c r="J21" s="218"/>
      <c r="K21" s="215"/>
      <c r="L21" s="216"/>
      <c r="M21" s="200"/>
      <c r="N21" s="200"/>
      <c r="O21" s="201"/>
      <c r="P21" s="202"/>
      <c r="Q21" s="214"/>
    </row>
    <row r="22" spans="1:17" ht="51">
      <c r="A22" s="189">
        <f>+A20+1</f>
        <v>8</v>
      </c>
      <c r="B22" s="139" t="s">
        <v>43</v>
      </c>
      <c r="C22" s="220"/>
      <c r="D22" s="221"/>
      <c r="E22" s="222"/>
      <c r="F22" s="122"/>
      <c r="G22" s="252">
        <f>SUM(G6:G20)*0.1</f>
        <v>0</v>
      </c>
      <c r="H22" s="223"/>
      <c r="I22" s="122"/>
      <c r="J22" s="122"/>
      <c r="K22" s="155"/>
    </row>
    <row r="23" spans="1:17" ht="12.75" customHeight="1">
      <c r="A23" s="187"/>
      <c r="B23" s="128"/>
      <c r="C23" s="140"/>
      <c r="D23" s="141"/>
      <c r="E23" s="90"/>
      <c r="F23" s="90"/>
      <c r="G23" s="153"/>
      <c r="H23" s="91"/>
    </row>
    <row r="24" spans="1:17" s="85" customFormat="1" ht="20.25" thickBot="1">
      <c r="A24" s="177">
        <v>1</v>
      </c>
      <c r="B24" s="178" t="s">
        <v>39</v>
      </c>
      <c r="C24" s="224"/>
      <c r="D24" s="225"/>
      <c r="E24" s="226"/>
      <c r="F24" s="227" t="s">
        <v>35</v>
      </c>
      <c r="G24" s="253">
        <f>SUM(G6:G22)</f>
        <v>0</v>
      </c>
      <c r="H24" s="228"/>
      <c r="I24" s="229"/>
      <c r="J24" s="229"/>
      <c r="K24" s="230"/>
      <c r="L24" s="231"/>
      <c r="M24" s="229"/>
      <c r="N24" s="229"/>
    </row>
    <row r="25" spans="1:17" ht="12.75" customHeight="1" thickTop="1"/>
    <row r="26" spans="1:17" ht="12.75" customHeight="1">
      <c r="B26" s="204"/>
      <c r="C26" s="232"/>
      <c r="D26" s="110"/>
      <c r="E26" s="105"/>
      <c r="F26" s="105"/>
      <c r="G26" s="105"/>
      <c r="H26" s="105"/>
    </row>
    <row r="27" spans="1:17" ht="12.75" customHeight="1">
      <c r="B27" s="139"/>
      <c r="C27" s="124"/>
      <c r="D27" s="99"/>
      <c r="E27" s="206"/>
      <c r="F27" s="125"/>
      <c r="G27" s="233"/>
      <c r="H27" s="233"/>
    </row>
    <row r="28" spans="1:17" ht="12.75" customHeight="1">
      <c r="B28" s="234"/>
      <c r="C28" s="235"/>
      <c r="D28" s="110"/>
      <c r="E28" s="236"/>
      <c r="F28" s="237"/>
      <c r="H28" s="238"/>
    </row>
    <row r="29" spans="1:17" ht="12.75" customHeight="1">
      <c r="A29" s="189"/>
      <c r="B29" s="239"/>
      <c r="C29" s="124"/>
      <c r="D29" s="110"/>
      <c r="E29" s="206"/>
      <c r="F29" s="219"/>
    </row>
    <row r="30" spans="1:17" ht="12.75" customHeight="1">
      <c r="B30" s="204"/>
      <c r="C30" s="124"/>
      <c r="D30" s="206"/>
      <c r="E30" s="206"/>
      <c r="F30" s="219"/>
      <c r="M30" s="251"/>
    </row>
    <row r="32" spans="1:17" ht="12.75" customHeight="1">
      <c r="B32" s="204"/>
      <c r="C32" s="124"/>
      <c r="D32" s="206"/>
      <c r="E32" s="206"/>
      <c r="F32" s="219"/>
    </row>
    <row r="34" spans="2:14" ht="12.75" customHeight="1">
      <c r="B34" s="139"/>
      <c r="C34" s="240"/>
      <c r="D34" s="122"/>
      <c r="K34"/>
      <c r="L34"/>
      <c r="M34"/>
      <c r="N34"/>
    </row>
    <row r="36" spans="2:14" ht="12.75" customHeight="1">
      <c r="B36" s="139"/>
      <c r="C36" s="124"/>
      <c r="D36" s="241"/>
      <c r="E36" s="241"/>
      <c r="F36" s="125"/>
      <c r="G36" s="233"/>
      <c r="H36" s="242"/>
      <c r="I36" s="243"/>
      <c r="J36" s="244"/>
      <c r="K36"/>
      <c r="L36"/>
      <c r="M36"/>
      <c r="N36"/>
    </row>
    <row r="37" spans="2:14" ht="12.75" customHeight="1">
      <c r="B37" s="139"/>
      <c r="C37" s="124"/>
      <c r="D37" s="99"/>
      <c r="E37" s="206"/>
      <c r="F37" s="125"/>
      <c r="G37" s="233"/>
      <c r="H37" s="233"/>
      <c r="K37"/>
      <c r="L37"/>
      <c r="M37"/>
      <c r="N37"/>
    </row>
    <row r="39" spans="2:14" ht="12.75" customHeight="1">
      <c r="B39" s="139"/>
      <c r="C39" s="124"/>
      <c r="D39" s="99"/>
      <c r="E39" s="206"/>
      <c r="F39" s="125"/>
      <c r="G39" s="245"/>
      <c r="H39" s="246"/>
      <c r="K39"/>
      <c r="L39"/>
      <c r="M39"/>
      <c r="N39"/>
    </row>
  </sheetData>
  <pageMargins left="0.78740157480314965" right="0.19685039370078741" top="0.59055118110236227" bottom="0.59055118110236227" header="0" footer="0.19685039370078741"/>
  <pageSetup paperSize="9" orientation="portrait" useFirstPageNumber="1" r:id="rId1"/>
  <headerFooter>
    <oddFooter>&amp;CStran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2"/>
  <sheetViews>
    <sheetView topLeftCell="A31" workbookViewId="0">
      <selection activeCell="F6" sqref="F6:F33"/>
    </sheetView>
  </sheetViews>
  <sheetFormatPr defaultRowHeight="12.75" customHeight="1"/>
  <cols>
    <col min="1" max="1" width="4.7109375" customWidth="1"/>
    <col min="2" max="2" width="30.7109375" customWidth="1"/>
    <col min="3" max="3" width="4.7109375" customWidth="1"/>
    <col min="4" max="4" width="14.7109375" style="174" customWidth="1"/>
    <col min="5" max="5" width="12.7109375" style="174" customWidth="1"/>
    <col min="6" max="6" width="11.7109375" style="175" customWidth="1"/>
    <col min="7" max="7" width="12.7109375" style="176" customWidth="1"/>
    <col min="8" max="8" width="4.7109375" style="176" hidden="1" customWidth="1"/>
    <col min="9" max="10" width="12.7109375" style="174" hidden="1" customWidth="1"/>
    <col min="11" max="11" width="12.7109375" style="107" hidden="1" customWidth="1"/>
    <col min="12" max="12" width="12.7109375" style="174" hidden="1" customWidth="1"/>
    <col min="13" max="13" width="30.7109375" style="174" customWidth="1"/>
    <col min="14" max="14" width="10.7109375" style="174" customWidth="1"/>
    <col min="259" max="259" width="4.7109375" customWidth="1"/>
    <col min="260" max="260" width="30.7109375" customWidth="1"/>
    <col min="261" max="261" width="4.7109375" customWidth="1"/>
    <col min="262" max="262" width="13.7109375" customWidth="1"/>
    <col min="263" max="265" width="12.7109375" customWidth="1"/>
    <col min="267" max="267" width="21" customWidth="1"/>
    <col min="268" max="268" width="36.5703125" customWidth="1"/>
    <col min="515" max="515" width="4.7109375" customWidth="1"/>
    <col min="516" max="516" width="30.7109375" customWidth="1"/>
    <col min="517" max="517" width="4.7109375" customWidth="1"/>
    <col min="518" max="518" width="13.7109375" customWidth="1"/>
    <col min="519" max="521" width="12.7109375" customWidth="1"/>
    <col min="523" max="523" width="21" customWidth="1"/>
    <col min="524" max="524" width="36.5703125" customWidth="1"/>
    <col min="771" max="771" width="4.7109375" customWidth="1"/>
    <col min="772" max="772" width="30.7109375" customWidth="1"/>
    <col min="773" max="773" width="4.7109375" customWidth="1"/>
    <col min="774" max="774" width="13.7109375" customWidth="1"/>
    <col min="775" max="777" width="12.7109375" customWidth="1"/>
    <col min="779" max="779" width="21" customWidth="1"/>
    <col min="780" max="780" width="36.5703125" customWidth="1"/>
    <col min="1027" max="1027" width="4.7109375" customWidth="1"/>
    <col min="1028" max="1028" width="30.7109375" customWidth="1"/>
    <col min="1029" max="1029" width="4.7109375" customWidth="1"/>
    <col min="1030" max="1030" width="13.7109375" customWidth="1"/>
    <col min="1031" max="1033" width="12.7109375" customWidth="1"/>
    <col min="1035" max="1035" width="21" customWidth="1"/>
    <col min="1036" max="1036" width="36.5703125" customWidth="1"/>
    <col min="1283" max="1283" width="4.7109375" customWidth="1"/>
    <col min="1284" max="1284" width="30.7109375" customWidth="1"/>
    <col min="1285" max="1285" width="4.7109375" customWidth="1"/>
    <col min="1286" max="1286" width="13.7109375" customWidth="1"/>
    <col min="1287" max="1289" width="12.7109375" customWidth="1"/>
    <col min="1291" max="1291" width="21" customWidth="1"/>
    <col min="1292" max="1292" width="36.5703125" customWidth="1"/>
    <col min="1539" max="1539" width="4.7109375" customWidth="1"/>
    <col min="1540" max="1540" width="30.7109375" customWidth="1"/>
    <col min="1541" max="1541" width="4.7109375" customWidth="1"/>
    <col min="1542" max="1542" width="13.7109375" customWidth="1"/>
    <col min="1543" max="1545" width="12.7109375" customWidth="1"/>
    <col min="1547" max="1547" width="21" customWidth="1"/>
    <col min="1548" max="1548" width="36.5703125" customWidth="1"/>
    <col min="1795" max="1795" width="4.7109375" customWidth="1"/>
    <col min="1796" max="1796" width="30.7109375" customWidth="1"/>
    <col min="1797" max="1797" width="4.7109375" customWidth="1"/>
    <col min="1798" max="1798" width="13.7109375" customWidth="1"/>
    <col min="1799" max="1801" width="12.7109375" customWidth="1"/>
    <col min="1803" max="1803" width="21" customWidth="1"/>
    <col min="1804" max="1804" width="36.5703125" customWidth="1"/>
    <col min="2051" max="2051" width="4.7109375" customWidth="1"/>
    <col min="2052" max="2052" width="30.7109375" customWidth="1"/>
    <col min="2053" max="2053" width="4.7109375" customWidth="1"/>
    <col min="2054" max="2054" width="13.7109375" customWidth="1"/>
    <col min="2055" max="2057" width="12.7109375" customWidth="1"/>
    <col min="2059" max="2059" width="21" customWidth="1"/>
    <col min="2060" max="2060" width="36.5703125" customWidth="1"/>
    <col min="2307" max="2307" width="4.7109375" customWidth="1"/>
    <col min="2308" max="2308" width="30.7109375" customWidth="1"/>
    <col min="2309" max="2309" width="4.7109375" customWidth="1"/>
    <col min="2310" max="2310" width="13.7109375" customWidth="1"/>
    <col min="2311" max="2313" width="12.7109375" customWidth="1"/>
    <col min="2315" max="2315" width="21" customWidth="1"/>
    <col min="2316" max="2316" width="36.5703125" customWidth="1"/>
    <col min="2563" max="2563" width="4.7109375" customWidth="1"/>
    <col min="2564" max="2564" width="30.7109375" customWidth="1"/>
    <col min="2565" max="2565" width="4.7109375" customWidth="1"/>
    <col min="2566" max="2566" width="13.7109375" customWidth="1"/>
    <col min="2567" max="2569" width="12.7109375" customWidth="1"/>
    <col min="2571" max="2571" width="21" customWidth="1"/>
    <col min="2572" max="2572" width="36.5703125" customWidth="1"/>
    <col min="2819" max="2819" width="4.7109375" customWidth="1"/>
    <col min="2820" max="2820" width="30.7109375" customWidth="1"/>
    <col min="2821" max="2821" width="4.7109375" customWidth="1"/>
    <col min="2822" max="2822" width="13.7109375" customWidth="1"/>
    <col min="2823" max="2825" width="12.7109375" customWidth="1"/>
    <col min="2827" max="2827" width="21" customWidth="1"/>
    <col min="2828" max="2828" width="36.5703125" customWidth="1"/>
    <col min="3075" max="3075" width="4.7109375" customWidth="1"/>
    <col min="3076" max="3076" width="30.7109375" customWidth="1"/>
    <col min="3077" max="3077" width="4.7109375" customWidth="1"/>
    <col min="3078" max="3078" width="13.7109375" customWidth="1"/>
    <col min="3079" max="3081" width="12.7109375" customWidth="1"/>
    <col min="3083" max="3083" width="21" customWidth="1"/>
    <col min="3084" max="3084" width="36.5703125" customWidth="1"/>
    <col min="3331" max="3331" width="4.7109375" customWidth="1"/>
    <col min="3332" max="3332" width="30.7109375" customWidth="1"/>
    <col min="3333" max="3333" width="4.7109375" customWidth="1"/>
    <col min="3334" max="3334" width="13.7109375" customWidth="1"/>
    <col min="3335" max="3337" width="12.7109375" customWidth="1"/>
    <col min="3339" max="3339" width="21" customWidth="1"/>
    <col min="3340" max="3340" width="36.5703125" customWidth="1"/>
    <col min="3587" max="3587" width="4.7109375" customWidth="1"/>
    <col min="3588" max="3588" width="30.7109375" customWidth="1"/>
    <col min="3589" max="3589" width="4.7109375" customWidth="1"/>
    <col min="3590" max="3590" width="13.7109375" customWidth="1"/>
    <col min="3591" max="3593" width="12.7109375" customWidth="1"/>
    <col min="3595" max="3595" width="21" customWidth="1"/>
    <col min="3596" max="3596" width="36.5703125" customWidth="1"/>
    <col min="3843" max="3843" width="4.7109375" customWidth="1"/>
    <col min="3844" max="3844" width="30.7109375" customWidth="1"/>
    <col min="3845" max="3845" width="4.7109375" customWidth="1"/>
    <col min="3846" max="3846" width="13.7109375" customWidth="1"/>
    <col min="3847" max="3849" width="12.7109375" customWidth="1"/>
    <col min="3851" max="3851" width="21" customWidth="1"/>
    <col min="3852" max="3852" width="36.5703125" customWidth="1"/>
    <col min="4099" max="4099" width="4.7109375" customWidth="1"/>
    <col min="4100" max="4100" width="30.7109375" customWidth="1"/>
    <col min="4101" max="4101" width="4.7109375" customWidth="1"/>
    <col min="4102" max="4102" width="13.7109375" customWidth="1"/>
    <col min="4103" max="4105" width="12.7109375" customWidth="1"/>
    <col min="4107" max="4107" width="21" customWidth="1"/>
    <col min="4108" max="4108" width="36.5703125" customWidth="1"/>
    <col min="4355" max="4355" width="4.7109375" customWidth="1"/>
    <col min="4356" max="4356" width="30.7109375" customWidth="1"/>
    <col min="4357" max="4357" width="4.7109375" customWidth="1"/>
    <col min="4358" max="4358" width="13.7109375" customWidth="1"/>
    <col min="4359" max="4361" width="12.7109375" customWidth="1"/>
    <col min="4363" max="4363" width="21" customWidth="1"/>
    <col min="4364" max="4364" width="36.5703125" customWidth="1"/>
    <col min="4611" max="4611" width="4.7109375" customWidth="1"/>
    <col min="4612" max="4612" width="30.7109375" customWidth="1"/>
    <col min="4613" max="4613" width="4.7109375" customWidth="1"/>
    <col min="4614" max="4614" width="13.7109375" customWidth="1"/>
    <col min="4615" max="4617" width="12.7109375" customWidth="1"/>
    <col min="4619" max="4619" width="21" customWidth="1"/>
    <col min="4620" max="4620" width="36.5703125" customWidth="1"/>
    <col min="4867" max="4867" width="4.7109375" customWidth="1"/>
    <col min="4868" max="4868" width="30.7109375" customWidth="1"/>
    <col min="4869" max="4869" width="4.7109375" customWidth="1"/>
    <col min="4870" max="4870" width="13.7109375" customWidth="1"/>
    <col min="4871" max="4873" width="12.7109375" customWidth="1"/>
    <col min="4875" max="4875" width="21" customWidth="1"/>
    <col min="4876" max="4876" width="36.5703125" customWidth="1"/>
    <col min="5123" max="5123" width="4.7109375" customWidth="1"/>
    <col min="5124" max="5124" width="30.7109375" customWidth="1"/>
    <col min="5125" max="5125" width="4.7109375" customWidth="1"/>
    <col min="5126" max="5126" width="13.7109375" customWidth="1"/>
    <col min="5127" max="5129" width="12.7109375" customWidth="1"/>
    <col min="5131" max="5131" width="21" customWidth="1"/>
    <col min="5132" max="5132" width="36.5703125" customWidth="1"/>
    <col min="5379" max="5379" width="4.7109375" customWidth="1"/>
    <col min="5380" max="5380" width="30.7109375" customWidth="1"/>
    <col min="5381" max="5381" width="4.7109375" customWidth="1"/>
    <col min="5382" max="5382" width="13.7109375" customWidth="1"/>
    <col min="5383" max="5385" width="12.7109375" customWidth="1"/>
    <col min="5387" max="5387" width="21" customWidth="1"/>
    <col min="5388" max="5388" width="36.5703125" customWidth="1"/>
    <col min="5635" max="5635" width="4.7109375" customWidth="1"/>
    <col min="5636" max="5636" width="30.7109375" customWidth="1"/>
    <col min="5637" max="5637" width="4.7109375" customWidth="1"/>
    <col min="5638" max="5638" width="13.7109375" customWidth="1"/>
    <col min="5639" max="5641" width="12.7109375" customWidth="1"/>
    <col min="5643" max="5643" width="21" customWidth="1"/>
    <col min="5644" max="5644" width="36.5703125" customWidth="1"/>
    <col min="5891" max="5891" width="4.7109375" customWidth="1"/>
    <col min="5892" max="5892" width="30.7109375" customWidth="1"/>
    <col min="5893" max="5893" width="4.7109375" customWidth="1"/>
    <col min="5894" max="5894" width="13.7109375" customWidth="1"/>
    <col min="5895" max="5897" width="12.7109375" customWidth="1"/>
    <col min="5899" max="5899" width="21" customWidth="1"/>
    <col min="5900" max="5900" width="36.5703125" customWidth="1"/>
    <col min="6147" max="6147" width="4.7109375" customWidth="1"/>
    <col min="6148" max="6148" width="30.7109375" customWidth="1"/>
    <col min="6149" max="6149" width="4.7109375" customWidth="1"/>
    <col min="6150" max="6150" width="13.7109375" customWidth="1"/>
    <col min="6151" max="6153" width="12.7109375" customWidth="1"/>
    <col min="6155" max="6155" width="21" customWidth="1"/>
    <col min="6156" max="6156" width="36.5703125" customWidth="1"/>
    <col min="6403" max="6403" width="4.7109375" customWidth="1"/>
    <col min="6404" max="6404" width="30.7109375" customWidth="1"/>
    <col min="6405" max="6405" width="4.7109375" customWidth="1"/>
    <col min="6406" max="6406" width="13.7109375" customWidth="1"/>
    <col min="6407" max="6409" width="12.7109375" customWidth="1"/>
    <col min="6411" max="6411" width="21" customWidth="1"/>
    <col min="6412" max="6412" width="36.5703125" customWidth="1"/>
    <col min="6659" max="6659" width="4.7109375" customWidth="1"/>
    <col min="6660" max="6660" width="30.7109375" customWidth="1"/>
    <col min="6661" max="6661" width="4.7109375" customWidth="1"/>
    <col min="6662" max="6662" width="13.7109375" customWidth="1"/>
    <col min="6663" max="6665" width="12.7109375" customWidth="1"/>
    <col min="6667" max="6667" width="21" customWidth="1"/>
    <col min="6668" max="6668" width="36.5703125" customWidth="1"/>
    <col min="6915" max="6915" width="4.7109375" customWidth="1"/>
    <col min="6916" max="6916" width="30.7109375" customWidth="1"/>
    <col min="6917" max="6917" width="4.7109375" customWidth="1"/>
    <col min="6918" max="6918" width="13.7109375" customWidth="1"/>
    <col min="6919" max="6921" width="12.7109375" customWidth="1"/>
    <col min="6923" max="6923" width="21" customWidth="1"/>
    <col min="6924" max="6924" width="36.5703125" customWidth="1"/>
    <col min="7171" max="7171" width="4.7109375" customWidth="1"/>
    <col min="7172" max="7172" width="30.7109375" customWidth="1"/>
    <col min="7173" max="7173" width="4.7109375" customWidth="1"/>
    <col min="7174" max="7174" width="13.7109375" customWidth="1"/>
    <col min="7175" max="7177" width="12.7109375" customWidth="1"/>
    <col min="7179" max="7179" width="21" customWidth="1"/>
    <col min="7180" max="7180" width="36.5703125" customWidth="1"/>
    <col min="7427" max="7427" width="4.7109375" customWidth="1"/>
    <col min="7428" max="7428" width="30.7109375" customWidth="1"/>
    <col min="7429" max="7429" width="4.7109375" customWidth="1"/>
    <col min="7430" max="7430" width="13.7109375" customWidth="1"/>
    <col min="7431" max="7433" width="12.7109375" customWidth="1"/>
    <col min="7435" max="7435" width="21" customWidth="1"/>
    <col min="7436" max="7436" width="36.5703125" customWidth="1"/>
    <col min="7683" max="7683" width="4.7109375" customWidth="1"/>
    <col min="7684" max="7684" width="30.7109375" customWidth="1"/>
    <col min="7685" max="7685" width="4.7109375" customWidth="1"/>
    <col min="7686" max="7686" width="13.7109375" customWidth="1"/>
    <col min="7687" max="7689" width="12.7109375" customWidth="1"/>
    <col min="7691" max="7691" width="21" customWidth="1"/>
    <col min="7692" max="7692" width="36.5703125" customWidth="1"/>
    <col min="7939" max="7939" width="4.7109375" customWidth="1"/>
    <col min="7940" max="7940" width="30.7109375" customWidth="1"/>
    <col min="7941" max="7941" width="4.7109375" customWidth="1"/>
    <col min="7942" max="7942" width="13.7109375" customWidth="1"/>
    <col min="7943" max="7945" width="12.7109375" customWidth="1"/>
    <col min="7947" max="7947" width="21" customWidth="1"/>
    <col min="7948" max="7948" width="36.5703125" customWidth="1"/>
    <col min="8195" max="8195" width="4.7109375" customWidth="1"/>
    <col min="8196" max="8196" width="30.7109375" customWidth="1"/>
    <col min="8197" max="8197" width="4.7109375" customWidth="1"/>
    <col min="8198" max="8198" width="13.7109375" customWidth="1"/>
    <col min="8199" max="8201" width="12.7109375" customWidth="1"/>
    <col min="8203" max="8203" width="21" customWidth="1"/>
    <col min="8204" max="8204" width="36.5703125" customWidth="1"/>
    <col min="8451" max="8451" width="4.7109375" customWidth="1"/>
    <col min="8452" max="8452" width="30.7109375" customWidth="1"/>
    <col min="8453" max="8453" width="4.7109375" customWidth="1"/>
    <col min="8454" max="8454" width="13.7109375" customWidth="1"/>
    <col min="8455" max="8457" width="12.7109375" customWidth="1"/>
    <col min="8459" max="8459" width="21" customWidth="1"/>
    <col min="8460" max="8460" width="36.5703125" customWidth="1"/>
    <col min="8707" max="8707" width="4.7109375" customWidth="1"/>
    <col min="8708" max="8708" width="30.7109375" customWidth="1"/>
    <col min="8709" max="8709" width="4.7109375" customWidth="1"/>
    <col min="8710" max="8710" width="13.7109375" customWidth="1"/>
    <col min="8711" max="8713" width="12.7109375" customWidth="1"/>
    <col min="8715" max="8715" width="21" customWidth="1"/>
    <col min="8716" max="8716" width="36.5703125" customWidth="1"/>
    <col min="8963" max="8963" width="4.7109375" customWidth="1"/>
    <col min="8964" max="8964" width="30.7109375" customWidth="1"/>
    <col min="8965" max="8965" width="4.7109375" customWidth="1"/>
    <col min="8966" max="8966" width="13.7109375" customWidth="1"/>
    <col min="8967" max="8969" width="12.7109375" customWidth="1"/>
    <col min="8971" max="8971" width="21" customWidth="1"/>
    <col min="8972" max="8972" width="36.5703125" customWidth="1"/>
    <col min="9219" max="9219" width="4.7109375" customWidth="1"/>
    <col min="9220" max="9220" width="30.7109375" customWidth="1"/>
    <col min="9221" max="9221" width="4.7109375" customWidth="1"/>
    <col min="9222" max="9222" width="13.7109375" customWidth="1"/>
    <col min="9223" max="9225" width="12.7109375" customWidth="1"/>
    <col min="9227" max="9227" width="21" customWidth="1"/>
    <col min="9228" max="9228" width="36.5703125" customWidth="1"/>
    <col min="9475" max="9475" width="4.7109375" customWidth="1"/>
    <col min="9476" max="9476" width="30.7109375" customWidth="1"/>
    <col min="9477" max="9477" width="4.7109375" customWidth="1"/>
    <col min="9478" max="9478" width="13.7109375" customWidth="1"/>
    <col min="9479" max="9481" width="12.7109375" customWidth="1"/>
    <col min="9483" max="9483" width="21" customWidth="1"/>
    <col min="9484" max="9484" width="36.5703125" customWidth="1"/>
    <col min="9731" max="9731" width="4.7109375" customWidth="1"/>
    <col min="9732" max="9732" width="30.7109375" customWidth="1"/>
    <col min="9733" max="9733" width="4.7109375" customWidth="1"/>
    <col min="9734" max="9734" width="13.7109375" customWidth="1"/>
    <col min="9735" max="9737" width="12.7109375" customWidth="1"/>
    <col min="9739" max="9739" width="21" customWidth="1"/>
    <col min="9740" max="9740" width="36.5703125" customWidth="1"/>
    <col min="9987" max="9987" width="4.7109375" customWidth="1"/>
    <col min="9988" max="9988" width="30.7109375" customWidth="1"/>
    <col min="9989" max="9989" width="4.7109375" customWidth="1"/>
    <col min="9990" max="9990" width="13.7109375" customWidth="1"/>
    <col min="9991" max="9993" width="12.7109375" customWidth="1"/>
    <col min="9995" max="9995" width="21" customWidth="1"/>
    <col min="9996" max="9996" width="36.5703125" customWidth="1"/>
    <col min="10243" max="10243" width="4.7109375" customWidth="1"/>
    <col min="10244" max="10244" width="30.7109375" customWidth="1"/>
    <col min="10245" max="10245" width="4.7109375" customWidth="1"/>
    <col min="10246" max="10246" width="13.7109375" customWidth="1"/>
    <col min="10247" max="10249" width="12.7109375" customWidth="1"/>
    <col min="10251" max="10251" width="21" customWidth="1"/>
    <col min="10252" max="10252" width="36.5703125" customWidth="1"/>
    <col min="10499" max="10499" width="4.7109375" customWidth="1"/>
    <col min="10500" max="10500" width="30.7109375" customWidth="1"/>
    <col min="10501" max="10501" width="4.7109375" customWidth="1"/>
    <col min="10502" max="10502" width="13.7109375" customWidth="1"/>
    <col min="10503" max="10505" width="12.7109375" customWidth="1"/>
    <col min="10507" max="10507" width="21" customWidth="1"/>
    <col min="10508" max="10508" width="36.5703125" customWidth="1"/>
    <col min="10755" max="10755" width="4.7109375" customWidth="1"/>
    <col min="10756" max="10756" width="30.7109375" customWidth="1"/>
    <col min="10757" max="10757" width="4.7109375" customWidth="1"/>
    <col min="10758" max="10758" width="13.7109375" customWidth="1"/>
    <col min="10759" max="10761" width="12.7109375" customWidth="1"/>
    <col min="10763" max="10763" width="21" customWidth="1"/>
    <col min="10764" max="10764" width="36.5703125" customWidth="1"/>
    <col min="11011" max="11011" width="4.7109375" customWidth="1"/>
    <col min="11012" max="11012" width="30.7109375" customWidth="1"/>
    <col min="11013" max="11013" width="4.7109375" customWidth="1"/>
    <col min="11014" max="11014" width="13.7109375" customWidth="1"/>
    <col min="11015" max="11017" width="12.7109375" customWidth="1"/>
    <col min="11019" max="11019" width="21" customWidth="1"/>
    <col min="11020" max="11020" width="36.5703125" customWidth="1"/>
    <col min="11267" max="11267" width="4.7109375" customWidth="1"/>
    <col min="11268" max="11268" width="30.7109375" customWidth="1"/>
    <col min="11269" max="11269" width="4.7109375" customWidth="1"/>
    <col min="11270" max="11270" width="13.7109375" customWidth="1"/>
    <col min="11271" max="11273" width="12.7109375" customWidth="1"/>
    <col min="11275" max="11275" width="21" customWidth="1"/>
    <col min="11276" max="11276" width="36.5703125" customWidth="1"/>
    <col min="11523" max="11523" width="4.7109375" customWidth="1"/>
    <col min="11524" max="11524" width="30.7109375" customWidth="1"/>
    <col min="11525" max="11525" width="4.7109375" customWidth="1"/>
    <col min="11526" max="11526" width="13.7109375" customWidth="1"/>
    <col min="11527" max="11529" width="12.7109375" customWidth="1"/>
    <col min="11531" max="11531" width="21" customWidth="1"/>
    <col min="11532" max="11532" width="36.5703125" customWidth="1"/>
    <col min="11779" max="11779" width="4.7109375" customWidth="1"/>
    <col min="11780" max="11780" width="30.7109375" customWidth="1"/>
    <col min="11781" max="11781" width="4.7109375" customWidth="1"/>
    <col min="11782" max="11782" width="13.7109375" customWidth="1"/>
    <col min="11783" max="11785" width="12.7109375" customWidth="1"/>
    <col min="11787" max="11787" width="21" customWidth="1"/>
    <col min="11788" max="11788" width="36.5703125" customWidth="1"/>
    <col min="12035" max="12035" width="4.7109375" customWidth="1"/>
    <col min="12036" max="12036" width="30.7109375" customWidth="1"/>
    <col min="12037" max="12037" width="4.7109375" customWidth="1"/>
    <col min="12038" max="12038" width="13.7109375" customWidth="1"/>
    <col min="12039" max="12041" width="12.7109375" customWidth="1"/>
    <col min="12043" max="12043" width="21" customWidth="1"/>
    <col min="12044" max="12044" width="36.5703125" customWidth="1"/>
    <col min="12291" max="12291" width="4.7109375" customWidth="1"/>
    <col min="12292" max="12292" width="30.7109375" customWidth="1"/>
    <col min="12293" max="12293" width="4.7109375" customWidth="1"/>
    <col min="12294" max="12294" width="13.7109375" customWidth="1"/>
    <col min="12295" max="12297" width="12.7109375" customWidth="1"/>
    <col min="12299" max="12299" width="21" customWidth="1"/>
    <col min="12300" max="12300" width="36.5703125" customWidth="1"/>
    <col min="12547" max="12547" width="4.7109375" customWidth="1"/>
    <col min="12548" max="12548" width="30.7109375" customWidth="1"/>
    <col min="12549" max="12549" width="4.7109375" customWidth="1"/>
    <col min="12550" max="12550" width="13.7109375" customWidth="1"/>
    <col min="12551" max="12553" width="12.7109375" customWidth="1"/>
    <col min="12555" max="12555" width="21" customWidth="1"/>
    <col min="12556" max="12556" width="36.5703125" customWidth="1"/>
    <col min="12803" max="12803" width="4.7109375" customWidth="1"/>
    <col min="12804" max="12804" width="30.7109375" customWidth="1"/>
    <col min="12805" max="12805" width="4.7109375" customWidth="1"/>
    <col min="12806" max="12806" width="13.7109375" customWidth="1"/>
    <col min="12807" max="12809" width="12.7109375" customWidth="1"/>
    <col min="12811" max="12811" width="21" customWidth="1"/>
    <col min="12812" max="12812" width="36.5703125" customWidth="1"/>
    <col min="13059" max="13059" width="4.7109375" customWidth="1"/>
    <col min="13060" max="13060" width="30.7109375" customWidth="1"/>
    <col min="13061" max="13061" width="4.7109375" customWidth="1"/>
    <col min="13062" max="13062" width="13.7109375" customWidth="1"/>
    <col min="13063" max="13065" width="12.7109375" customWidth="1"/>
    <col min="13067" max="13067" width="21" customWidth="1"/>
    <col min="13068" max="13068" width="36.5703125" customWidth="1"/>
    <col min="13315" max="13315" width="4.7109375" customWidth="1"/>
    <col min="13316" max="13316" width="30.7109375" customWidth="1"/>
    <col min="13317" max="13317" width="4.7109375" customWidth="1"/>
    <col min="13318" max="13318" width="13.7109375" customWidth="1"/>
    <col min="13319" max="13321" width="12.7109375" customWidth="1"/>
    <col min="13323" max="13323" width="21" customWidth="1"/>
    <col min="13324" max="13324" width="36.5703125" customWidth="1"/>
    <col min="13571" max="13571" width="4.7109375" customWidth="1"/>
    <col min="13572" max="13572" width="30.7109375" customWidth="1"/>
    <col min="13573" max="13573" width="4.7109375" customWidth="1"/>
    <col min="13574" max="13574" width="13.7109375" customWidth="1"/>
    <col min="13575" max="13577" width="12.7109375" customWidth="1"/>
    <col min="13579" max="13579" width="21" customWidth="1"/>
    <col min="13580" max="13580" width="36.5703125" customWidth="1"/>
    <col min="13827" max="13827" width="4.7109375" customWidth="1"/>
    <col min="13828" max="13828" width="30.7109375" customWidth="1"/>
    <col min="13829" max="13829" width="4.7109375" customWidth="1"/>
    <col min="13830" max="13830" width="13.7109375" customWidth="1"/>
    <col min="13831" max="13833" width="12.7109375" customWidth="1"/>
    <col min="13835" max="13835" width="21" customWidth="1"/>
    <col min="13836" max="13836" width="36.5703125" customWidth="1"/>
    <col min="14083" max="14083" width="4.7109375" customWidth="1"/>
    <col min="14084" max="14084" width="30.7109375" customWidth="1"/>
    <col min="14085" max="14085" width="4.7109375" customWidth="1"/>
    <col min="14086" max="14086" width="13.7109375" customWidth="1"/>
    <col min="14087" max="14089" width="12.7109375" customWidth="1"/>
    <col min="14091" max="14091" width="21" customWidth="1"/>
    <col min="14092" max="14092" width="36.5703125" customWidth="1"/>
    <col min="14339" max="14339" width="4.7109375" customWidth="1"/>
    <col min="14340" max="14340" width="30.7109375" customWidth="1"/>
    <col min="14341" max="14341" width="4.7109375" customWidth="1"/>
    <col min="14342" max="14342" width="13.7109375" customWidth="1"/>
    <col min="14343" max="14345" width="12.7109375" customWidth="1"/>
    <col min="14347" max="14347" width="21" customWidth="1"/>
    <col min="14348" max="14348" width="36.5703125" customWidth="1"/>
    <col min="14595" max="14595" width="4.7109375" customWidth="1"/>
    <col min="14596" max="14596" width="30.7109375" customWidth="1"/>
    <col min="14597" max="14597" width="4.7109375" customWidth="1"/>
    <col min="14598" max="14598" width="13.7109375" customWidth="1"/>
    <col min="14599" max="14601" width="12.7109375" customWidth="1"/>
    <col min="14603" max="14603" width="21" customWidth="1"/>
    <col min="14604" max="14604" width="36.5703125" customWidth="1"/>
    <col min="14851" max="14851" width="4.7109375" customWidth="1"/>
    <col min="14852" max="14852" width="30.7109375" customWidth="1"/>
    <col min="14853" max="14853" width="4.7109375" customWidth="1"/>
    <col min="14854" max="14854" width="13.7109375" customWidth="1"/>
    <col min="14855" max="14857" width="12.7109375" customWidth="1"/>
    <col min="14859" max="14859" width="21" customWidth="1"/>
    <col min="14860" max="14860" width="36.5703125" customWidth="1"/>
    <col min="15107" max="15107" width="4.7109375" customWidth="1"/>
    <col min="15108" max="15108" width="30.7109375" customWidth="1"/>
    <col min="15109" max="15109" width="4.7109375" customWidth="1"/>
    <col min="15110" max="15110" width="13.7109375" customWidth="1"/>
    <col min="15111" max="15113" width="12.7109375" customWidth="1"/>
    <col min="15115" max="15115" width="21" customWidth="1"/>
    <col min="15116" max="15116" width="36.5703125" customWidth="1"/>
    <col min="15363" max="15363" width="4.7109375" customWidth="1"/>
    <col min="15364" max="15364" width="30.7109375" customWidth="1"/>
    <col min="15365" max="15365" width="4.7109375" customWidth="1"/>
    <col min="15366" max="15366" width="13.7109375" customWidth="1"/>
    <col min="15367" max="15369" width="12.7109375" customWidth="1"/>
    <col min="15371" max="15371" width="21" customWidth="1"/>
    <col min="15372" max="15372" width="36.5703125" customWidth="1"/>
    <col min="15619" max="15619" width="4.7109375" customWidth="1"/>
    <col min="15620" max="15620" width="30.7109375" customWidth="1"/>
    <col min="15621" max="15621" width="4.7109375" customWidth="1"/>
    <col min="15622" max="15622" width="13.7109375" customWidth="1"/>
    <col min="15623" max="15625" width="12.7109375" customWidth="1"/>
    <col min="15627" max="15627" width="21" customWidth="1"/>
    <col min="15628" max="15628" width="36.5703125" customWidth="1"/>
    <col min="15875" max="15875" width="4.7109375" customWidth="1"/>
    <col min="15876" max="15876" width="30.7109375" customWidth="1"/>
    <col min="15877" max="15877" width="4.7109375" customWidth="1"/>
    <col min="15878" max="15878" width="13.7109375" customWidth="1"/>
    <col min="15879" max="15881" width="12.7109375" customWidth="1"/>
    <col min="15883" max="15883" width="21" customWidth="1"/>
    <col min="15884" max="15884" width="36.5703125" customWidth="1"/>
    <col min="16131" max="16131" width="4.7109375" customWidth="1"/>
    <col min="16132" max="16132" width="30.7109375" customWidth="1"/>
    <col min="16133" max="16133" width="4.7109375" customWidth="1"/>
    <col min="16134" max="16134" width="13.7109375" customWidth="1"/>
    <col min="16135" max="16137" width="12.7109375" customWidth="1"/>
    <col min="16139" max="16139" width="21" customWidth="1"/>
    <col min="16140" max="16140" width="36.5703125" customWidth="1"/>
  </cols>
  <sheetData>
    <row r="1" spans="1:14" s="166" customFormat="1">
      <c r="A1" s="159" t="s">
        <v>18</v>
      </c>
      <c r="B1" s="159" t="s">
        <v>19</v>
      </c>
      <c r="C1" s="160" t="s">
        <v>20</v>
      </c>
      <c r="D1" s="161" t="s">
        <v>21</v>
      </c>
      <c r="E1" s="161" t="s">
        <v>22</v>
      </c>
      <c r="F1" s="161" t="s">
        <v>23</v>
      </c>
      <c r="G1" s="162" t="s">
        <v>24</v>
      </c>
      <c r="H1" s="163"/>
      <c r="I1" s="164"/>
      <c r="J1" s="164"/>
      <c r="K1" s="165"/>
      <c r="L1" s="164"/>
      <c r="M1" s="164"/>
      <c r="N1" s="164"/>
    </row>
    <row r="2" spans="1:14" s="166" customFormat="1" ht="13.5" thickBot="1">
      <c r="A2" s="167"/>
      <c r="B2" s="168"/>
      <c r="C2" s="169" t="s">
        <v>25</v>
      </c>
      <c r="D2" s="170"/>
      <c r="E2" s="170"/>
      <c r="F2" s="171" t="s">
        <v>26</v>
      </c>
      <c r="G2" s="172" t="s">
        <v>27</v>
      </c>
      <c r="H2" s="163"/>
      <c r="I2" s="164"/>
      <c r="J2" s="173"/>
      <c r="K2" s="94"/>
      <c r="L2" s="173"/>
      <c r="M2" s="165"/>
      <c r="N2" s="164"/>
    </row>
    <row r="3" spans="1:14" ht="12.75" customHeight="1">
      <c r="J3" s="173"/>
      <c r="K3" s="94"/>
      <c r="L3" s="173"/>
    </row>
    <row r="4" spans="1:14" s="186" customFormat="1" ht="19.5">
      <c r="A4" s="177">
        <v>2</v>
      </c>
      <c r="B4" s="178" t="s">
        <v>52</v>
      </c>
      <c r="C4" s="179"/>
      <c r="D4" s="180"/>
      <c r="E4" s="181"/>
      <c r="F4" s="181"/>
      <c r="G4" s="182"/>
      <c r="H4" s="182"/>
      <c r="I4" s="315" t="s">
        <v>56</v>
      </c>
      <c r="J4" s="315">
        <f>99.63+17.28</f>
        <v>116.91</v>
      </c>
      <c r="K4" s="250">
        <f>+J4*1.1</f>
        <v>128.601</v>
      </c>
      <c r="L4" s="184"/>
      <c r="M4" s="184"/>
      <c r="N4" s="184"/>
    </row>
    <row r="5" spans="1:14" ht="12.75" customHeight="1">
      <c r="A5" s="187"/>
      <c r="B5" s="87"/>
      <c r="C5" s="88"/>
      <c r="D5" s="89"/>
      <c r="E5" s="90"/>
      <c r="F5" s="90"/>
      <c r="G5" s="91"/>
      <c r="H5" s="91"/>
      <c r="K5" s="188"/>
    </row>
    <row r="6" spans="1:14" ht="131.25" customHeight="1">
      <c r="A6" s="189">
        <v>1</v>
      </c>
      <c r="B6" s="111" t="s">
        <v>53</v>
      </c>
      <c r="C6" s="112" t="s">
        <v>28</v>
      </c>
      <c r="D6" s="190">
        <v>607.57000000000005</v>
      </c>
      <c r="E6" s="190">
        <f>+D6</f>
        <v>607.57000000000005</v>
      </c>
      <c r="F6" s="90"/>
      <c r="G6" s="191"/>
      <c r="H6" s="192"/>
      <c r="I6" s="122"/>
      <c r="J6" s="122"/>
      <c r="K6" s="193"/>
    </row>
    <row r="7" spans="1:14" ht="12.75" customHeight="1">
      <c r="A7" s="189"/>
      <c r="B7" s="111" t="s">
        <v>128</v>
      </c>
      <c r="C7" s="112"/>
      <c r="D7" s="113"/>
      <c r="E7" s="113"/>
      <c r="F7" s="115"/>
      <c r="G7" s="308"/>
      <c r="H7" s="195"/>
      <c r="I7" s="115"/>
      <c r="J7" s="115"/>
      <c r="K7" s="154"/>
    </row>
    <row r="8" spans="1:14" ht="12.75" customHeight="1">
      <c r="A8" s="189"/>
      <c r="B8" s="111" t="s">
        <v>28</v>
      </c>
      <c r="C8" s="112"/>
      <c r="D8" s="113"/>
      <c r="E8" s="401">
        <f>E6*0.3</f>
        <v>182.27100000000002</v>
      </c>
      <c r="F8" s="310"/>
      <c r="G8" s="311">
        <f>E8*F8</f>
        <v>0</v>
      </c>
      <c r="H8" s="195"/>
      <c r="I8" s="115"/>
      <c r="J8" s="115"/>
      <c r="K8" s="154"/>
    </row>
    <row r="9" spans="1:14" ht="12.75" customHeight="1">
      <c r="A9" s="189"/>
      <c r="B9" s="111" t="s">
        <v>129</v>
      </c>
      <c r="C9" s="112"/>
      <c r="D9" s="113"/>
      <c r="E9" s="401"/>
      <c r="F9" s="310"/>
      <c r="G9" s="311"/>
      <c r="H9" s="195"/>
      <c r="I9" s="115"/>
      <c r="J9" s="115"/>
      <c r="K9" s="154"/>
    </row>
    <row r="10" spans="1:14" ht="12.75" customHeight="1">
      <c r="A10" s="189"/>
      <c r="B10" s="111" t="s">
        <v>28</v>
      </c>
      <c r="C10" s="112"/>
      <c r="D10" s="113"/>
      <c r="E10" s="401">
        <f>E6*0.4</f>
        <v>243.02800000000002</v>
      </c>
      <c r="F10" s="90"/>
      <c r="G10" s="311">
        <f>E10*F10</f>
        <v>0</v>
      </c>
      <c r="H10" s="195"/>
      <c r="I10" s="115"/>
      <c r="J10" s="115"/>
      <c r="K10" s="154"/>
    </row>
    <row r="11" spans="1:14" ht="12.75" customHeight="1">
      <c r="A11" s="189"/>
      <c r="B11" s="111" t="s">
        <v>130</v>
      </c>
      <c r="C11" s="112"/>
      <c r="D11" s="113"/>
      <c r="E11" s="401"/>
      <c r="F11" s="90"/>
      <c r="G11" s="311"/>
      <c r="H11" s="195"/>
      <c r="I11" s="115"/>
      <c r="J11" s="115"/>
      <c r="K11" s="154"/>
    </row>
    <row r="12" spans="1:14" ht="12.75" customHeight="1">
      <c r="A12" s="189"/>
      <c r="B12" s="111" t="s">
        <v>28</v>
      </c>
      <c r="C12" s="112"/>
      <c r="D12" s="113"/>
      <c r="E12" s="401">
        <f>E6*0.3</f>
        <v>182.27100000000002</v>
      </c>
      <c r="F12" s="90"/>
      <c r="G12" s="311">
        <f>E12*F12</f>
        <v>0</v>
      </c>
      <c r="H12" s="195"/>
      <c r="I12" s="115"/>
      <c r="J12" s="115"/>
      <c r="K12" s="154"/>
    </row>
    <row r="13" spans="1:14" ht="89.25">
      <c r="A13" s="189">
        <f>+A6+1</f>
        <v>2</v>
      </c>
      <c r="B13" s="128" t="s">
        <v>54</v>
      </c>
      <c r="C13" s="112" t="s">
        <v>28</v>
      </c>
      <c r="D13" s="113">
        <f>+E6-E27</f>
        <v>453.50000000000006</v>
      </c>
      <c r="E13" s="114">
        <f>+D13</f>
        <v>453.50000000000006</v>
      </c>
      <c r="F13" s="115"/>
      <c r="G13" s="311">
        <f>+E13*F13</f>
        <v>0</v>
      </c>
      <c r="H13" s="192"/>
      <c r="I13" s="314"/>
      <c r="J13" s="122"/>
      <c r="K13" s="197"/>
    </row>
    <row r="14" spans="1:14" ht="12.75" customHeight="1">
      <c r="A14" s="189"/>
      <c r="B14" s="198"/>
      <c r="C14" s="199"/>
      <c r="D14" s="200"/>
      <c r="E14" s="200"/>
      <c r="F14" s="201"/>
      <c r="G14" s="154"/>
      <c r="H14" s="202"/>
      <c r="I14" s="203"/>
      <c r="J14" s="203"/>
      <c r="K14" s="197"/>
    </row>
    <row r="15" spans="1:14" ht="54" customHeight="1">
      <c r="A15" s="189">
        <f>+A13+1</f>
        <v>3</v>
      </c>
      <c r="B15" s="128" t="s">
        <v>55</v>
      </c>
      <c r="C15" s="205" t="s">
        <v>30</v>
      </c>
      <c r="D15" s="110" t="s">
        <v>146</v>
      </c>
      <c r="E15" s="110">
        <f>120*2.6</f>
        <v>312</v>
      </c>
      <c r="F15" s="203"/>
      <c r="G15" s="207">
        <f>E15*F15</f>
        <v>0</v>
      </c>
      <c r="H15" s="202"/>
      <c r="I15" s="203"/>
      <c r="J15" s="203"/>
      <c r="K15" s="197"/>
    </row>
    <row r="16" spans="1:14" ht="12.75" customHeight="1">
      <c r="A16" s="189"/>
      <c r="B16" s="198"/>
      <c r="C16" s="199"/>
      <c r="D16" s="200"/>
      <c r="E16" s="200"/>
      <c r="F16" s="201"/>
      <c r="G16" s="308"/>
      <c r="H16" s="202"/>
      <c r="I16" s="203"/>
      <c r="J16" s="203"/>
      <c r="K16" s="197"/>
    </row>
    <row r="17" spans="1:17" ht="63.75">
      <c r="A17" s="189">
        <f>+A15+1</f>
        <v>4</v>
      </c>
      <c r="B17" s="316" t="s">
        <v>131</v>
      </c>
      <c r="C17" s="317" t="s">
        <v>28</v>
      </c>
      <c r="D17" s="206" t="s">
        <v>147</v>
      </c>
      <c r="E17" s="206">
        <f>119*2.6*0.1</f>
        <v>30.940000000000005</v>
      </c>
      <c r="F17" s="267"/>
      <c r="G17" s="250">
        <f>E17*F17</f>
        <v>0</v>
      </c>
      <c r="H17" s="318"/>
      <c r="I17" s="319" t="s">
        <v>57</v>
      </c>
      <c r="J17" s="320" t="s">
        <v>58</v>
      </c>
      <c r="K17" s="197"/>
    </row>
    <row r="18" spans="1:17" ht="12.75" customHeight="1">
      <c r="A18" s="189"/>
      <c r="B18" s="198"/>
      <c r="C18" s="199"/>
      <c r="D18" s="200"/>
      <c r="E18" s="200"/>
      <c r="F18" s="201"/>
      <c r="G18" s="308"/>
      <c r="H18" s="202"/>
      <c r="I18" s="203"/>
      <c r="J18" s="203"/>
      <c r="K18" s="197"/>
    </row>
    <row r="19" spans="1:17" s="397" customFormat="1" ht="89.25">
      <c r="A19" s="402">
        <f>+A17+1</f>
        <v>5</v>
      </c>
      <c r="B19" s="123" t="s">
        <v>59</v>
      </c>
      <c r="C19" s="124" t="s">
        <v>30</v>
      </c>
      <c r="D19" s="99" t="s">
        <v>132</v>
      </c>
      <c r="E19" s="99">
        <f>+(0.4+0.4)*118+2.6*2*118</f>
        <v>708</v>
      </c>
      <c r="F19" s="125"/>
      <c r="G19" s="408">
        <f>+E19*F19</f>
        <v>0</v>
      </c>
      <c r="H19" s="318"/>
      <c r="I19" s="319"/>
      <c r="J19" s="320"/>
      <c r="K19" s="409"/>
      <c r="L19" s="410"/>
      <c r="M19" s="410"/>
      <c r="N19" s="410"/>
    </row>
    <row r="20" spans="1:17" ht="12.75" customHeight="1">
      <c r="A20" s="189"/>
      <c r="B20" s="198"/>
      <c r="C20" s="199"/>
      <c r="D20" s="200"/>
      <c r="E20" s="200"/>
      <c r="F20" s="201"/>
      <c r="G20" s="308"/>
      <c r="H20" s="202"/>
      <c r="I20" s="203"/>
      <c r="J20" s="203"/>
      <c r="K20" s="197"/>
    </row>
    <row r="21" spans="1:17" ht="157.5" customHeight="1">
      <c r="A21" s="189">
        <f>+A19+1</f>
        <v>6</v>
      </c>
      <c r="B21" s="130" t="s">
        <v>60</v>
      </c>
      <c r="C21" s="124" t="s">
        <v>32</v>
      </c>
      <c r="D21" s="322">
        <f>+E23*75</f>
        <v>12743.999999999998</v>
      </c>
      <c r="E21" s="322">
        <f>+D21</f>
        <v>12743.999999999998</v>
      </c>
      <c r="F21" s="115"/>
      <c r="G21" s="321">
        <f>+E21*F21</f>
        <v>0</v>
      </c>
      <c r="H21" s="318"/>
      <c r="I21" s="243" t="s">
        <v>61</v>
      </c>
      <c r="J21" s="323">
        <v>60</v>
      </c>
      <c r="K21" s="324" t="s">
        <v>62</v>
      </c>
    </row>
    <row r="22" spans="1:17" ht="12.75" customHeight="1">
      <c r="A22" s="189"/>
      <c r="B22" s="212"/>
      <c r="C22" s="196"/>
      <c r="D22" s="113"/>
      <c r="E22" s="113"/>
      <c r="F22" s="99"/>
      <c r="G22" s="313"/>
      <c r="H22" s="192"/>
      <c r="I22" s="217"/>
      <c r="J22" s="218"/>
      <c r="K22" s="215"/>
      <c r="L22" s="216"/>
      <c r="M22" s="200"/>
      <c r="N22" s="200"/>
      <c r="O22" s="201"/>
      <c r="P22" s="202"/>
      <c r="Q22" s="214"/>
    </row>
    <row r="23" spans="1:17" ht="140.25">
      <c r="A23" s="189">
        <f>+A21+1</f>
        <v>7</v>
      </c>
      <c r="B23" s="139" t="s">
        <v>142</v>
      </c>
      <c r="C23" s="124" t="s">
        <v>28</v>
      </c>
      <c r="D23" s="350" t="s">
        <v>133</v>
      </c>
      <c r="E23" s="99">
        <f>1.44*118</f>
        <v>169.92</v>
      </c>
      <c r="F23" s="125"/>
      <c r="G23" s="321">
        <f>+E23*F23</f>
        <v>0</v>
      </c>
      <c r="H23" s="318"/>
      <c r="I23" s="319" t="s">
        <v>57</v>
      </c>
      <c r="J23" s="320" t="s">
        <v>63</v>
      </c>
      <c r="K23" s="215"/>
      <c r="L23" s="216"/>
      <c r="M23" s="200"/>
      <c r="N23" s="200"/>
      <c r="O23" s="201"/>
      <c r="P23" s="202"/>
      <c r="Q23" s="214"/>
    </row>
    <row r="24" spans="1:17" ht="12.75" customHeight="1">
      <c r="A24" s="189"/>
      <c r="B24" s="123"/>
      <c r="C24" s="259"/>
      <c r="D24" s="99"/>
      <c r="E24" s="99"/>
      <c r="F24" s="122"/>
      <c r="G24" s="312"/>
      <c r="H24" s="192"/>
      <c r="I24" s="217"/>
      <c r="J24" s="218"/>
      <c r="K24" s="215"/>
      <c r="L24" s="216"/>
      <c r="M24" s="200"/>
      <c r="N24" s="200"/>
      <c r="O24" s="201"/>
      <c r="P24" s="202"/>
      <c r="Q24" s="214"/>
    </row>
    <row r="25" spans="1:17" ht="102">
      <c r="A25" s="189">
        <f>+A23+1</f>
        <v>8</v>
      </c>
      <c r="B25" s="316" t="s">
        <v>64</v>
      </c>
      <c r="C25" s="284" t="s">
        <v>28</v>
      </c>
      <c r="D25" s="203">
        <v>115.6</v>
      </c>
      <c r="E25" s="203">
        <f>+D25</f>
        <v>115.6</v>
      </c>
      <c r="F25" s="267"/>
      <c r="G25" s="250">
        <f>E25*F25</f>
        <v>0</v>
      </c>
      <c r="H25" s="192"/>
      <c r="I25" s="217"/>
      <c r="J25" s="218"/>
      <c r="K25" s="215"/>
      <c r="L25" s="216"/>
      <c r="M25" s="200"/>
      <c r="N25" s="200"/>
      <c r="O25" s="201"/>
      <c r="P25" s="202"/>
      <c r="Q25" s="214"/>
    </row>
    <row r="26" spans="1:17" ht="12.75" customHeight="1">
      <c r="A26" s="189"/>
      <c r="B26" s="316"/>
      <c r="C26" s="284"/>
      <c r="D26" s="203"/>
      <c r="E26" s="203"/>
      <c r="F26" s="267"/>
      <c r="G26" s="312"/>
      <c r="H26" s="192"/>
      <c r="I26" s="217"/>
      <c r="J26" s="218"/>
      <c r="K26" s="215"/>
      <c r="L26" s="216"/>
      <c r="M26" s="200"/>
      <c r="N26" s="200"/>
      <c r="O26" s="201"/>
      <c r="P26" s="202"/>
      <c r="Q26" s="214"/>
    </row>
    <row r="27" spans="1:17" ht="141" customHeight="1">
      <c r="A27" s="189">
        <f>+A25+1</f>
        <v>9</v>
      </c>
      <c r="B27" s="316" t="s">
        <v>65</v>
      </c>
      <c r="C27" s="209" t="s">
        <v>28</v>
      </c>
      <c r="D27" s="206">
        <v>154.07</v>
      </c>
      <c r="E27" s="206">
        <f>+D27</f>
        <v>154.07</v>
      </c>
      <c r="F27" s="206"/>
      <c r="G27" s="207">
        <f>E27*F27</f>
        <v>0</v>
      </c>
      <c r="H27" s="192"/>
      <c r="I27" s="217"/>
      <c r="J27" s="218"/>
      <c r="K27" s="215"/>
      <c r="L27" s="216"/>
      <c r="M27" s="200"/>
      <c r="N27" s="200"/>
      <c r="O27" s="201"/>
      <c r="P27" s="202"/>
      <c r="Q27" s="214"/>
    </row>
    <row r="28" spans="1:17" ht="12.75" customHeight="1">
      <c r="A28" s="189"/>
      <c r="B28" s="234"/>
      <c r="C28" s="325"/>
      <c r="D28" s="206"/>
      <c r="E28" s="206"/>
      <c r="F28" s="326"/>
      <c r="G28" s="219"/>
      <c r="H28" s="192"/>
      <c r="I28" s="217"/>
      <c r="J28" s="218"/>
      <c r="K28" s="215"/>
      <c r="L28" s="216"/>
      <c r="M28" s="200"/>
      <c r="N28" s="200"/>
      <c r="O28" s="201"/>
      <c r="P28" s="202"/>
      <c r="Q28" s="214"/>
    </row>
    <row r="29" spans="1:17" ht="140.25">
      <c r="A29" s="189">
        <f>+A27+1</f>
        <v>10</v>
      </c>
      <c r="B29" s="123" t="s">
        <v>141</v>
      </c>
      <c r="C29" s="327" t="s">
        <v>28</v>
      </c>
      <c r="D29" s="350" t="s">
        <v>136</v>
      </c>
      <c r="E29" s="99">
        <f>0.1*261</f>
        <v>26.1</v>
      </c>
      <c r="F29" s="200"/>
      <c r="G29" s="250">
        <f>E29*F29</f>
        <v>0</v>
      </c>
      <c r="H29" s="192"/>
      <c r="I29" s="217"/>
      <c r="J29" s="218"/>
      <c r="K29" s="215"/>
      <c r="L29" s="216"/>
      <c r="M29" s="200"/>
      <c r="N29" s="200"/>
      <c r="O29" s="201"/>
      <c r="P29" s="202"/>
      <c r="Q29" s="214"/>
    </row>
    <row r="30" spans="1:17" ht="12.75" customHeight="1">
      <c r="A30" s="189"/>
      <c r="B30" s="111"/>
      <c r="C30" s="112"/>
      <c r="D30" s="113"/>
      <c r="E30" s="309"/>
      <c r="F30" s="328"/>
      <c r="G30" s="308"/>
      <c r="H30" s="192"/>
      <c r="I30" s="217"/>
      <c r="J30" s="218"/>
      <c r="K30" s="215"/>
      <c r="L30" s="216"/>
      <c r="M30" s="200"/>
      <c r="N30" s="200"/>
      <c r="O30" s="201"/>
      <c r="P30" s="202"/>
      <c r="Q30" s="214"/>
    </row>
    <row r="31" spans="1:17" ht="141" customHeight="1">
      <c r="A31" s="189">
        <f>+A29+1</f>
        <v>11</v>
      </c>
      <c r="B31" s="234" t="s">
        <v>127</v>
      </c>
      <c r="C31" s="325" t="s">
        <v>28</v>
      </c>
      <c r="D31" s="206" t="s">
        <v>135</v>
      </c>
      <c r="E31" s="206">
        <f>0.27*2*118</f>
        <v>63.720000000000006</v>
      </c>
      <c r="F31" s="206"/>
      <c r="G31" s="207">
        <f>E31*F31</f>
        <v>0</v>
      </c>
      <c r="H31" s="192"/>
      <c r="I31" s="217"/>
      <c r="J31" s="218"/>
      <c r="K31" s="215"/>
      <c r="L31" s="216"/>
      <c r="M31" s="200"/>
      <c r="N31" s="200"/>
      <c r="O31" s="201"/>
      <c r="P31" s="202"/>
      <c r="Q31" s="214"/>
    </row>
    <row r="32" spans="1:17" ht="12.75" customHeight="1">
      <c r="A32" s="189"/>
      <c r="B32" s="111"/>
      <c r="C32" s="112"/>
      <c r="D32" s="113"/>
      <c r="E32" s="309"/>
      <c r="F32" s="328"/>
      <c r="G32" s="308"/>
      <c r="H32" s="192"/>
      <c r="I32" s="217"/>
      <c r="J32" s="218"/>
      <c r="K32" s="215"/>
      <c r="L32" s="216"/>
      <c r="M32" s="200"/>
      <c r="N32" s="200"/>
      <c r="O32" s="201"/>
      <c r="P32" s="202"/>
      <c r="Q32" s="214"/>
    </row>
    <row r="33" spans="1:17" s="397" customFormat="1" ht="127.5">
      <c r="A33" s="402">
        <f>+A31+1</f>
        <v>12</v>
      </c>
      <c r="B33" s="123" t="s">
        <v>134</v>
      </c>
      <c r="C33" s="412" t="s">
        <v>41</v>
      </c>
      <c r="D33" s="99">
        <v>118</v>
      </c>
      <c r="E33" s="99">
        <f>+D33</f>
        <v>118</v>
      </c>
      <c r="F33" s="200"/>
      <c r="G33" s="403">
        <f>E33*F33</f>
        <v>0</v>
      </c>
      <c r="H33" s="404"/>
      <c r="I33" s="217"/>
      <c r="J33" s="405"/>
      <c r="K33" s="215"/>
      <c r="L33" s="406"/>
      <c r="M33" s="200"/>
      <c r="N33" s="200"/>
      <c r="O33" s="201"/>
      <c r="P33" s="407"/>
      <c r="Q33" s="214"/>
    </row>
    <row r="34" spans="1:17" ht="12.75" customHeight="1">
      <c r="A34" s="189"/>
      <c r="B34" s="212"/>
      <c r="C34" s="196"/>
      <c r="D34" s="113"/>
      <c r="E34" s="113"/>
      <c r="F34" s="99"/>
      <c r="G34" s="313"/>
      <c r="H34" s="192"/>
      <c r="I34" s="217"/>
      <c r="J34" s="218"/>
      <c r="K34" s="215"/>
      <c r="L34" s="216"/>
      <c r="M34" s="200"/>
      <c r="N34" s="200"/>
      <c r="O34" s="201"/>
      <c r="P34" s="202"/>
      <c r="Q34" s="214"/>
    </row>
    <row r="35" spans="1:17" ht="51">
      <c r="A35" s="189">
        <f>+A33+1</f>
        <v>13</v>
      </c>
      <c r="B35" s="139" t="s">
        <v>43</v>
      </c>
      <c r="C35" s="220"/>
      <c r="D35" s="221"/>
      <c r="E35" s="222"/>
      <c r="F35" s="122"/>
      <c r="G35" s="252">
        <f>SUM(G6:G34)*0.1</f>
        <v>0</v>
      </c>
      <c r="H35" s="223"/>
      <c r="I35" s="122"/>
      <c r="J35" s="122"/>
      <c r="K35" s="155"/>
    </row>
    <row r="36" spans="1:17" ht="12.75" customHeight="1">
      <c r="A36" s="187"/>
      <c r="B36" s="128"/>
      <c r="C36" s="140"/>
      <c r="D36" s="141"/>
      <c r="E36" s="90"/>
      <c r="F36" s="90"/>
      <c r="G36" s="153"/>
      <c r="H36" s="91"/>
    </row>
    <row r="37" spans="1:17" s="85" customFormat="1" ht="20.25" thickBot="1">
      <c r="A37" s="177">
        <v>2</v>
      </c>
      <c r="B37" s="178" t="s">
        <v>52</v>
      </c>
      <c r="C37" s="224"/>
      <c r="D37" s="225"/>
      <c r="E37" s="226"/>
      <c r="F37" s="227" t="s">
        <v>35</v>
      </c>
      <c r="G37" s="253">
        <f>SUM(G8:G35)</f>
        <v>0</v>
      </c>
      <c r="H37" s="228"/>
      <c r="I37" s="229"/>
      <c r="J37" s="229"/>
      <c r="K37" s="230"/>
      <c r="L37" s="231"/>
      <c r="M37" s="229"/>
      <c r="N37" s="229"/>
    </row>
    <row r="38" spans="1:17" ht="12.75" customHeight="1" thickTop="1"/>
    <row r="39" spans="1:17" ht="12.75" customHeight="1">
      <c r="B39" s="204"/>
      <c r="C39" s="232"/>
      <c r="D39" s="110"/>
      <c r="E39" s="105"/>
      <c r="F39" s="105"/>
      <c r="G39" s="105"/>
      <c r="H39" s="105"/>
    </row>
    <row r="40" spans="1:17" ht="12.75" customHeight="1">
      <c r="B40" s="139"/>
      <c r="C40" s="124"/>
      <c r="D40" s="99"/>
      <c r="E40" s="206"/>
      <c r="F40" s="125"/>
      <c r="G40" s="233"/>
      <c r="H40" s="233"/>
    </row>
    <row r="41" spans="1:17" ht="12.75" customHeight="1">
      <c r="B41" s="234"/>
      <c r="C41" s="235"/>
      <c r="D41" s="110"/>
      <c r="E41" s="236"/>
      <c r="F41" s="237"/>
      <c r="H41" s="238"/>
    </row>
    <row r="42" spans="1:17" ht="12.75" customHeight="1">
      <c r="A42" s="189"/>
      <c r="B42" s="239"/>
      <c r="C42" s="124"/>
      <c r="D42" s="110"/>
      <c r="E42" s="206"/>
      <c r="F42" s="219"/>
    </row>
    <row r="43" spans="1:17" ht="12.75" customHeight="1">
      <c r="B43" s="204"/>
      <c r="C43" s="124"/>
      <c r="D43" s="206"/>
      <c r="E43" s="206"/>
      <c r="F43" s="219"/>
      <c r="M43" s="251"/>
    </row>
    <row r="45" spans="1:17" ht="12.75" customHeight="1">
      <c r="B45" s="204"/>
      <c r="C45" s="124"/>
      <c r="D45" s="206"/>
      <c r="E45" s="206"/>
      <c r="F45" s="219"/>
    </row>
    <row r="47" spans="1:17" ht="12.75" customHeight="1">
      <c r="B47" s="139"/>
      <c r="C47" s="240"/>
      <c r="D47" s="122"/>
      <c r="K47"/>
      <c r="L47"/>
      <c r="M47"/>
      <c r="N47"/>
    </row>
    <row r="49" spans="2:14" ht="12.75" customHeight="1">
      <c r="B49" s="139"/>
      <c r="C49" s="124"/>
      <c r="D49" s="241"/>
      <c r="E49" s="241"/>
      <c r="F49" s="125"/>
      <c r="G49" s="233"/>
      <c r="H49" s="242"/>
      <c r="I49" s="243"/>
      <c r="J49" s="244"/>
      <c r="K49"/>
      <c r="L49"/>
      <c r="M49"/>
      <c r="N49"/>
    </row>
    <row r="50" spans="2:14" ht="12.75" customHeight="1">
      <c r="B50" s="139"/>
      <c r="C50" s="124"/>
      <c r="D50" s="99"/>
      <c r="E50" s="206"/>
      <c r="F50" s="125"/>
      <c r="G50" s="233"/>
      <c r="H50" s="233"/>
      <c r="K50"/>
      <c r="L50"/>
      <c r="M50"/>
      <c r="N50"/>
    </row>
    <row r="52" spans="2:14" ht="12.75" customHeight="1">
      <c r="B52" s="139"/>
      <c r="C52" s="124"/>
      <c r="D52" s="99"/>
      <c r="E52" s="206"/>
      <c r="F52" s="125"/>
      <c r="G52" s="245"/>
      <c r="H52" s="246"/>
      <c r="K52"/>
      <c r="L52"/>
      <c r="M52"/>
      <c r="N52"/>
    </row>
  </sheetData>
  <pageMargins left="0.78740157480314965" right="0.19685039370078741" top="0.39370078740157483" bottom="0.39370078740157483" header="0" footer="0.19685039370078741"/>
  <pageSetup paperSize="9" orientation="portrait" r:id="rId1"/>
  <headerFooter>
    <oddFooter>Stran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4"/>
  <sheetViews>
    <sheetView topLeftCell="A16" workbookViewId="0">
      <selection activeCell="F7" sqref="F7:F15"/>
    </sheetView>
  </sheetViews>
  <sheetFormatPr defaultRowHeight="12.75" customHeight="1"/>
  <cols>
    <col min="1" max="1" width="4.7109375" customWidth="1"/>
    <col min="2" max="2" width="30.7109375" customWidth="1"/>
    <col min="3" max="3" width="4.7109375" customWidth="1"/>
    <col min="4" max="4" width="14.7109375" style="174" customWidth="1"/>
    <col min="5" max="5" width="12.7109375" style="174" customWidth="1"/>
    <col min="6" max="6" width="11.7109375" style="175" customWidth="1"/>
    <col min="7" max="7" width="12.7109375" style="176" customWidth="1"/>
    <col min="8" max="8" width="4.7109375" style="176" hidden="1" customWidth="1"/>
    <col min="9" max="10" width="14.7109375" style="257" hidden="1" customWidth="1"/>
    <col min="11" max="11" width="14.7109375" style="345" hidden="1" customWidth="1"/>
    <col min="12" max="12" width="14.7109375" style="257" hidden="1" customWidth="1"/>
    <col min="13" max="13" width="30.7109375" style="174" customWidth="1"/>
    <col min="14" max="14" width="10.7109375" style="174" customWidth="1"/>
    <col min="259" max="259" width="4.7109375" customWidth="1"/>
    <col min="260" max="260" width="30.7109375" customWidth="1"/>
    <col min="261" max="261" width="4.7109375" customWidth="1"/>
    <col min="262" max="262" width="13.7109375" customWidth="1"/>
    <col min="263" max="265" width="12.7109375" customWidth="1"/>
    <col min="267" max="267" width="21" customWidth="1"/>
    <col min="268" max="268" width="36.5703125" customWidth="1"/>
    <col min="515" max="515" width="4.7109375" customWidth="1"/>
    <col min="516" max="516" width="30.7109375" customWidth="1"/>
    <col min="517" max="517" width="4.7109375" customWidth="1"/>
    <col min="518" max="518" width="13.7109375" customWidth="1"/>
    <col min="519" max="521" width="12.7109375" customWidth="1"/>
    <col min="523" max="523" width="21" customWidth="1"/>
    <col min="524" max="524" width="36.5703125" customWidth="1"/>
    <col min="771" max="771" width="4.7109375" customWidth="1"/>
    <col min="772" max="772" width="30.7109375" customWidth="1"/>
    <col min="773" max="773" width="4.7109375" customWidth="1"/>
    <col min="774" max="774" width="13.7109375" customWidth="1"/>
    <col min="775" max="777" width="12.7109375" customWidth="1"/>
    <col min="779" max="779" width="21" customWidth="1"/>
    <col min="780" max="780" width="36.5703125" customWidth="1"/>
    <col min="1027" max="1027" width="4.7109375" customWidth="1"/>
    <col min="1028" max="1028" width="30.7109375" customWidth="1"/>
    <col min="1029" max="1029" width="4.7109375" customWidth="1"/>
    <col min="1030" max="1030" width="13.7109375" customWidth="1"/>
    <col min="1031" max="1033" width="12.7109375" customWidth="1"/>
    <col min="1035" max="1035" width="21" customWidth="1"/>
    <col min="1036" max="1036" width="36.5703125" customWidth="1"/>
    <col min="1283" max="1283" width="4.7109375" customWidth="1"/>
    <col min="1284" max="1284" width="30.7109375" customWidth="1"/>
    <col min="1285" max="1285" width="4.7109375" customWidth="1"/>
    <col min="1286" max="1286" width="13.7109375" customWidth="1"/>
    <col min="1287" max="1289" width="12.7109375" customWidth="1"/>
    <col min="1291" max="1291" width="21" customWidth="1"/>
    <col min="1292" max="1292" width="36.5703125" customWidth="1"/>
    <col min="1539" max="1539" width="4.7109375" customWidth="1"/>
    <col min="1540" max="1540" width="30.7109375" customWidth="1"/>
    <col min="1541" max="1541" width="4.7109375" customWidth="1"/>
    <col min="1542" max="1542" width="13.7109375" customWidth="1"/>
    <col min="1543" max="1545" width="12.7109375" customWidth="1"/>
    <col min="1547" max="1547" width="21" customWidth="1"/>
    <col min="1548" max="1548" width="36.5703125" customWidth="1"/>
    <col min="1795" max="1795" width="4.7109375" customWidth="1"/>
    <col min="1796" max="1796" width="30.7109375" customWidth="1"/>
    <col min="1797" max="1797" width="4.7109375" customWidth="1"/>
    <col min="1798" max="1798" width="13.7109375" customWidth="1"/>
    <col min="1799" max="1801" width="12.7109375" customWidth="1"/>
    <col min="1803" max="1803" width="21" customWidth="1"/>
    <col min="1804" max="1804" width="36.5703125" customWidth="1"/>
    <col min="2051" max="2051" width="4.7109375" customWidth="1"/>
    <col min="2052" max="2052" width="30.7109375" customWidth="1"/>
    <col min="2053" max="2053" width="4.7109375" customWidth="1"/>
    <col min="2054" max="2054" width="13.7109375" customWidth="1"/>
    <col min="2055" max="2057" width="12.7109375" customWidth="1"/>
    <col min="2059" max="2059" width="21" customWidth="1"/>
    <col min="2060" max="2060" width="36.5703125" customWidth="1"/>
    <col min="2307" max="2307" width="4.7109375" customWidth="1"/>
    <col min="2308" max="2308" width="30.7109375" customWidth="1"/>
    <col min="2309" max="2309" width="4.7109375" customWidth="1"/>
    <col min="2310" max="2310" width="13.7109375" customWidth="1"/>
    <col min="2311" max="2313" width="12.7109375" customWidth="1"/>
    <col min="2315" max="2315" width="21" customWidth="1"/>
    <col min="2316" max="2316" width="36.5703125" customWidth="1"/>
    <col min="2563" max="2563" width="4.7109375" customWidth="1"/>
    <col min="2564" max="2564" width="30.7109375" customWidth="1"/>
    <col min="2565" max="2565" width="4.7109375" customWidth="1"/>
    <col min="2566" max="2566" width="13.7109375" customWidth="1"/>
    <col min="2567" max="2569" width="12.7109375" customWidth="1"/>
    <col min="2571" max="2571" width="21" customWidth="1"/>
    <col min="2572" max="2572" width="36.5703125" customWidth="1"/>
    <col min="2819" max="2819" width="4.7109375" customWidth="1"/>
    <col min="2820" max="2820" width="30.7109375" customWidth="1"/>
    <col min="2821" max="2821" width="4.7109375" customWidth="1"/>
    <col min="2822" max="2822" width="13.7109375" customWidth="1"/>
    <col min="2823" max="2825" width="12.7109375" customWidth="1"/>
    <col min="2827" max="2827" width="21" customWidth="1"/>
    <col min="2828" max="2828" width="36.5703125" customWidth="1"/>
    <col min="3075" max="3075" width="4.7109375" customWidth="1"/>
    <col min="3076" max="3076" width="30.7109375" customWidth="1"/>
    <col min="3077" max="3077" width="4.7109375" customWidth="1"/>
    <col min="3078" max="3078" width="13.7109375" customWidth="1"/>
    <col min="3079" max="3081" width="12.7109375" customWidth="1"/>
    <col min="3083" max="3083" width="21" customWidth="1"/>
    <col min="3084" max="3084" width="36.5703125" customWidth="1"/>
    <col min="3331" max="3331" width="4.7109375" customWidth="1"/>
    <col min="3332" max="3332" width="30.7109375" customWidth="1"/>
    <col min="3333" max="3333" width="4.7109375" customWidth="1"/>
    <col min="3334" max="3334" width="13.7109375" customWidth="1"/>
    <col min="3335" max="3337" width="12.7109375" customWidth="1"/>
    <col min="3339" max="3339" width="21" customWidth="1"/>
    <col min="3340" max="3340" width="36.5703125" customWidth="1"/>
    <col min="3587" max="3587" width="4.7109375" customWidth="1"/>
    <col min="3588" max="3588" width="30.7109375" customWidth="1"/>
    <col min="3589" max="3589" width="4.7109375" customWidth="1"/>
    <col min="3590" max="3590" width="13.7109375" customWidth="1"/>
    <col min="3591" max="3593" width="12.7109375" customWidth="1"/>
    <col min="3595" max="3595" width="21" customWidth="1"/>
    <col min="3596" max="3596" width="36.5703125" customWidth="1"/>
    <col min="3843" max="3843" width="4.7109375" customWidth="1"/>
    <col min="3844" max="3844" width="30.7109375" customWidth="1"/>
    <col min="3845" max="3845" width="4.7109375" customWidth="1"/>
    <col min="3846" max="3846" width="13.7109375" customWidth="1"/>
    <col min="3847" max="3849" width="12.7109375" customWidth="1"/>
    <col min="3851" max="3851" width="21" customWidth="1"/>
    <col min="3852" max="3852" width="36.5703125" customWidth="1"/>
    <col min="4099" max="4099" width="4.7109375" customWidth="1"/>
    <col min="4100" max="4100" width="30.7109375" customWidth="1"/>
    <col min="4101" max="4101" width="4.7109375" customWidth="1"/>
    <col min="4102" max="4102" width="13.7109375" customWidth="1"/>
    <col min="4103" max="4105" width="12.7109375" customWidth="1"/>
    <col min="4107" max="4107" width="21" customWidth="1"/>
    <col min="4108" max="4108" width="36.5703125" customWidth="1"/>
    <col min="4355" max="4355" width="4.7109375" customWidth="1"/>
    <col min="4356" max="4356" width="30.7109375" customWidth="1"/>
    <col min="4357" max="4357" width="4.7109375" customWidth="1"/>
    <col min="4358" max="4358" width="13.7109375" customWidth="1"/>
    <col min="4359" max="4361" width="12.7109375" customWidth="1"/>
    <col min="4363" max="4363" width="21" customWidth="1"/>
    <col min="4364" max="4364" width="36.5703125" customWidth="1"/>
    <col min="4611" max="4611" width="4.7109375" customWidth="1"/>
    <col min="4612" max="4612" width="30.7109375" customWidth="1"/>
    <col min="4613" max="4613" width="4.7109375" customWidth="1"/>
    <col min="4614" max="4614" width="13.7109375" customWidth="1"/>
    <col min="4615" max="4617" width="12.7109375" customWidth="1"/>
    <col min="4619" max="4619" width="21" customWidth="1"/>
    <col min="4620" max="4620" width="36.5703125" customWidth="1"/>
    <col min="4867" max="4867" width="4.7109375" customWidth="1"/>
    <col min="4868" max="4868" width="30.7109375" customWidth="1"/>
    <col min="4869" max="4869" width="4.7109375" customWidth="1"/>
    <col min="4870" max="4870" width="13.7109375" customWidth="1"/>
    <col min="4871" max="4873" width="12.7109375" customWidth="1"/>
    <col min="4875" max="4875" width="21" customWidth="1"/>
    <col min="4876" max="4876" width="36.5703125" customWidth="1"/>
    <col min="5123" max="5123" width="4.7109375" customWidth="1"/>
    <col min="5124" max="5124" width="30.7109375" customWidth="1"/>
    <col min="5125" max="5125" width="4.7109375" customWidth="1"/>
    <col min="5126" max="5126" width="13.7109375" customWidth="1"/>
    <col min="5127" max="5129" width="12.7109375" customWidth="1"/>
    <col min="5131" max="5131" width="21" customWidth="1"/>
    <col min="5132" max="5132" width="36.5703125" customWidth="1"/>
    <col min="5379" max="5379" width="4.7109375" customWidth="1"/>
    <col min="5380" max="5380" width="30.7109375" customWidth="1"/>
    <col min="5381" max="5381" width="4.7109375" customWidth="1"/>
    <col min="5382" max="5382" width="13.7109375" customWidth="1"/>
    <col min="5383" max="5385" width="12.7109375" customWidth="1"/>
    <col min="5387" max="5387" width="21" customWidth="1"/>
    <col min="5388" max="5388" width="36.5703125" customWidth="1"/>
    <col min="5635" max="5635" width="4.7109375" customWidth="1"/>
    <col min="5636" max="5636" width="30.7109375" customWidth="1"/>
    <col min="5637" max="5637" width="4.7109375" customWidth="1"/>
    <col min="5638" max="5638" width="13.7109375" customWidth="1"/>
    <col min="5639" max="5641" width="12.7109375" customWidth="1"/>
    <col min="5643" max="5643" width="21" customWidth="1"/>
    <col min="5644" max="5644" width="36.5703125" customWidth="1"/>
    <col min="5891" max="5891" width="4.7109375" customWidth="1"/>
    <col min="5892" max="5892" width="30.7109375" customWidth="1"/>
    <col min="5893" max="5893" width="4.7109375" customWidth="1"/>
    <col min="5894" max="5894" width="13.7109375" customWidth="1"/>
    <col min="5895" max="5897" width="12.7109375" customWidth="1"/>
    <col min="5899" max="5899" width="21" customWidth="1"/>
    <col min="5900" max="5900" width="36.5703125" customWidth="1"/>
    <col min="6147" max="6147" width="4.7109375" customWidth="1"/>
    <col min="6148" max="6148" width="30.7109375" customWidth="1"/>
    <col min="6149" max="6149" width="4.7109375" customWidth="1"/>
    <col min="6150" max="6150" width="13.7109375" customWidth="1"/>
    <col min="6151" max="6153" width="12.7109375" customWidth="1"/>
    <col min="6155" max="6155" width="21" customWidth="1"/>
    <col min="6156" max="6156" width="36.5703125" customWidth="1"/>
    <col min="6403" max="6403" width="4.7109375" customWidth="1"/>
    <col min="6404" max="6404" width="30.7109375" customWidth="1"/>
    <col min="6405" max="6405" width="4.7109375" customWidth="1"/>
    <col min="6406" max="6406" width="13.7109375" customWidth="1"/>
    <col min="6407" max="6409" width="12.7109375" customWidth="1"/>
    <col min="6411" max="6411" width="21" customWidth="1"/>
    <col min="6412" max="6412" width="36.5703125" customWidth="1"/>
    <col min="6659" max="6659" width="4.7109375" customWidth="1"/>
    <col min="6660" max="6660" width="30.7109375" customWidth="1"/>
    <col min="6661" max="6661" width="4.7109375" customWidth="1"/>
    <col min="6662" max="6662" width="13.7109375" customWidth="1"/>
    <col min="6663" max="6665" width="12.7109375" customWidth="1"/>
    <col min="6667" max="6667" width="21" customWidth="1"/>
    <col min="6668" max="6668" width="36.5703125" customWidth="1"/>
    <col min="6915" max="6915" width="4.7109375" customWidth="1"/>
    <col min="6916" max="6916" width="30.7109375" customWidth="1"/>
    <col min="6917" max="6917" width="4.7109375" customWidth="1"/>
    <col min="6918" max="6918" width="13.7109375" customWidth="1"/>
    <col min="6919" max="6921" width="12.7109375" customWidth="1"/>
    <col min="6923" max="6923" width="21" customWidth="1"/>
    <col min="6924" max="6924" width="36.5703125" customWidth="1"/>
    <col min="7171" max="7171" width="4.7109375" customWidth="1"/>
    <col min="7172" max="7172" width="30.7109375" customWidth="1"/>
    <col min="7173" max="7173" width="4.7109375" customWidth="1"/>
    <col min="7174" max="7174" width="13.7109375" customWidth="1"/>
    <col min="7175" max="7177" width="12.7109375" customWidth="1"/>
    <col min="7179" max="7179" width="21" customWidth="1"/>
    <col min="7180" max="7180" width="36.5703125" customWidth="1"/>
    <col min="7427" max="7427" width="4.7109375" customWidth="1"/>
    <col min="7428" max="7428" width="30.7109375" customWidth="1"/>
    <col min="7429" max="7429" width="4.7109375" customWidth="1"/>
    <col min="7430" max="7430" width="13.7109375" customWidth="1"/>
    <col min="7431" max="7433" width="12.7109375" customWidth="1"/>
    <col min="7435" max="7435" width="21" customWidth="1"/>
    <col min="7436" max="7436" width="36.5703125" customWidth="1"/>
    <col min="7683" max="7683" width="4.7109375" customWidth="1"/>
    <col min="7684" max="7684" width="30.7109375" customWidth="1"/>
    <col min="7685" max="7685" width="4.7109375" customWidth="1"/>
    <col min="7686" max="7686" width="13.7109375" customWidth="1"/>
    <col min="7687" max="7689" width="12.7109375" customWidth="1"/>
    <col min="7691" max="7691" width="21" customWidth="1"/>
    <col min="7692" max="7692" width="36.5703125" customWidth="1"/>
    <col min="7939" max="7939" width="4.7109375" customWidth="1"/>
    <col min="7940" max="7940" width="30.7109375" customWidth="1"/>
    <col min="7941" max="7941" width="4.7109375" customWidth="1"/>
    <col min="7942" max="7942" width="13.7109375" customWidth="1"/>
    <col min="7943" max="7945" width="12.7109375" customWidth="1"/>
    <col min="7947" max="7947" width="21" customWidth="1"/>
    <col min="7948" max="7948" width="36.5703125" customWidth="1"/>
    <col min="8195" max="8195" width="4.7109375" customWidth="1"/>
    <col min="8196" max="8196" width="30.7109375" customWidth="1"/>
    <col min="8197" max="8197" width="4.7109375" customWidth="1"/>
    <col min="8198" max="8198" width="13.7109375" customWidth="1"/>
    <col min="8199" max="8201" width="12.7109375" customWidth="1"/>
    <col min="8203" max="8203" width="21" customWidth="1"/>
    <col min="8204" max="8204" width="36.5703125" customWidth="1"/>
    <col min="8451" max="8451" width="4.7109375" customWidth="1"/>
    <col min="8452" max="8452" width="30.7109375" customWidth="1"/>
    <col min="8453" max="8453" width="4.7109375" customWidth="1"/>
    <col min="8454" max="8454" width="13.7109375" customWidth="1"/>
    <col min="8455" max="8457" width="12.7109375" customWidth="1"/>
    <col min="8459" max="8459" width="21" customWidth="1"/>
    <col min="8460" max="8460" width="36.5703125" customWidth="1"/>
    <col min="8707" max="8707" width="4.7109375" customWidth="1"/>
    <col min="8708" max="8708" width="30.7109375" customWidth="1"/>
    <col min="8709" max="8709" width="4.7109375" customWidth="1"/>
    <col min="8710" max="8710" width="13.7109375" customWidth="1"/>
    <col min="8711" max="8713" width="12.7109375" customWidth="1"/>
    <col min="8715" max="8715" width="21" customWidth="1"/>
    <col min="8716" max="8716" width="36.5703125" customWidth="1"/>
    <col min="8963" max="8963" width="4.7109375" customWidth="1"/>
    <col min="8964" max="8964" width="30.7109375" customWidth="1"/>
    <col min="8965" max="8965" width="4.7109375" customWidth="1"/>
    <col min="8966" max="8966" width="13.7109375" customWidth="1"/>
    <col min="8967" max="8969" width="12.7109375" customWidth="1"/>
    <col min="8971" max="8971" width="21" customWidth="1"/>
    <col min="8972" max="8972" width="36.5703125" customWidth="1"/>
    <col min="9219" max="9219" width="4.7109375" customWidth="1"/>
    <col min="9220" max="9220" width="30.7109375" customWidth="1"/>
    <col min="9221" max="9221" width="4.7109375" customWidth="1"/>
    <col min="9222" max="9222" width="13.7109375" customWidth="1"/>
    <col min="9223" max="9225" width="12.7109375" customWidth="1"/>
    <col min="9227" max="9227" width="21" customWidth="1"/>
    <col min="9228" max="9228" width="36.5703125" customWidth="1"/>
    <col min="9475" max="9475" width="4.7109375" customWidth="1"/>
    <col min="9476" max="9476" width="30.7109375" customWidth="1"/>
    <col min="9477" max="9477" width="4.7109375" customWidth="1"/>
    <col min="9478" max="9478" width="13.7109375" customWidth="1"/>
    <col min="9479" max="9481" width="12.7109375" customWidth="1"/>
    <col min="9483" max="9483" width="21" customWidth="1"/>
    <col min="9484" max="9484" width="36.5703125" customWidth="1"/>
    <col min="9731" max="9731" width="4.7109375" customWidth="1"/>
    <col min="9732" max="9732" width="30.7109375" customWidth="1"/>
    <col min="9733" max="9733" width="4.7109375" customWidth="1"/>
    <col min="9734" max="9734" width="13.7109375" customWidth="1"/>
    <col min="9735" max="9737" width="12.7109375" customWidth="1"/>
    <col min="9739" max="9739" width="21" customWidth="1"/>
    <col min="9740" max="9740" width="36.5703125" customWidth="1"/>
    <col min="9987" max="9987" width="4.7109375" customWidth="1"/>
    <col min="9988" max="9988" width="30.7109375" customWidth="1"/>
    <col min="9989" max="9989" width="4.7109375" customWidth="1"/>
    <col min="9990" max="9990" width="13.7109375" customWidth="1"/>
    <col min="9991" max="9993" width="12.7109375" customWidth="1"/>
    <col min="9995" max="9995" width="21" customWidth="1"/>
    <col min="9996" max="9996" width="36.5703125" customWidth="1"/>
    <col min="10243" max="10243" width="4.7109375" customWidth="1"/>
    <col min="10244" max="10244" width="30.7109375" customWidth="1"/>
    <col min="10245" max="10245" width="4.7109375" customWidth="1"/>
    <col min="10246" max="10246" width="13.7109375" customWidth="1"/>
    <col min="10247" max="10249" width="12.7109375" customWidth="1"/>
    <col min="10251" max="10251" width="21" customWidth="1"/>
    <col min="10252" max="10252" width="36.5703125" customWidth="1"/>
    <col min="10499" max="10499" width="4.7109375" customWidth="1"/>
    <col min="10500" max="10500" width="30.7109375" customWidth="1"/>
    <col min="10501" max="10501" width="4.7109375" customWidth="1"/>
    <col min="10502" max="10502" width="13.7109375" customWidth="1"/>
    <col min="10503" max="10505" width="12.7109375" customWidth="1"/>
    <col min="10507" max="10507" width="21" customWidth="1"/>
    <col min="10508" max="10508" width="36.5703125" customWidth="1"/>
    <col min="10755" max="10755" width="4.7109375" customWidth="1"/>
    <col min="10756" max="10756" width="30.7109375" customWidth="1"/>
    <col min="10757" max="10757" width="4.7109375" customWidth="1"/>
    <col min="10758" max="10758" width="13.7109375" customWidth="1"/>
    <col min="10759" max="10761" width="12.7109375" customWidth="1"/>
    <col min="10763" max="10763" width="21" customWidth="1"/>
    <col min="10764" max="10764" width="36.5703125" customWidth="1"/>
    <col min="11011" max="11011" width="4.7109375" customWidth="1"/>
    <col min="11012" max="11012" width="30.7109375" customWidth="1"/>
    <col min="11013" max="11013" width="4.7109375" customWidth="1"/>
    <col min="11014" max="11014" width="13.7109375" customWidth="1"/>
    <col min="11015" max="11017" width="12.7109375" customWidth="1"/>
    <col min="11019" max="11019" width="21" customWidth="1"/>
    <col min="11020" max="11020" width="36.5703125" customWidth="1"/>
    <col min="11267" max="11267" width="4.7109375" customWidth="1"/>
    <col min="11268" max="11268" width="30.7109375" customWidth="1"/>
    <col min="11269" max="11269" width="4.7109375" customWidth="1"/>
    <col min="11270" max="11270" width="13.7109375" customWidth="1"/>
    <col min="11271" max="11273" width="12.7109375" customWidth="1"/>
    <col min="11275" max="11275" width="21" customWidth="1"/>
    <col min="11276" max="11276" width="36.5703125" customWidth="1"/>
    <col min="11523" max="11523" width="4.7109375" customWidth="1"/>
    <col min="11524" max="11524" width="30.7109375" customWidth="1"/>
    <col min="11525" max="11525" width="4.7109375" customWidth="1"/>
    <col min="11526" max="11526" width="13.7109375" customWidth="1"/>
    <col min="11527" max="11529" width="12.7109375" customWidth="1"/>
    <col min="11531" max="11531" width="21" customWidth="1"/>
    <col min="11532" max="11532" width="36.5703125" customWidth="1"/>
    <col min="11779" max="11779" width="4.7109375" customWidth="1"/>
    <col min="11780" max="11780" width="30.7109375" customWidth="1"/>
    <col min="11781" max="11781" width="4.7109375" customWidth="1"/>
    <col min="11782" max="11782" width="13.7109375" customWidth="1"/>
    <col min="11783" max="11785" width="12.7109375" customWidth="1"/>
    <col min="11787" max="11787" width="21" customWidth="1"/>
    <col min="11788" max="11788" width="36.5703125" customWidth="1"/>
    <col min="12035" max="12035" width="4.7109375" customWidth="1"/>
    <col min="12036" max="12036" width="30.7109375" customWidth="1"/>
    <col min="12037" max="12037" width="4.7109375" customWidth="1"/>
    <col min="12038" max="12038" width="13.7109375" customWidth="1"/>
    <col min="12039" max="12041" width="12.7109375" customWidth="1"/>
    <col min="12043" max="12043" width="21" customWidth="1"/>
    <col min="12044" max="12044" width="36.5703125" customWidth="1"/>
    <col min="12291" max="12291" width="4.7109375" customWidth="1"/>
    <col min="12292" max="12292" width="30.7109375" customWidth="1"/>
    <col min="12293" max="12293" width="4.7109375" customWidth="1"/>
    <col min="12294" max="12294" width="13.7109375" customWidth="1"/>
    <col min="12295" max="12297" width="12.7109375" customWidth="1"/>
    <col min="12299" max="12299" width="21" customWidth="1"/>
    <col min="12300" max="12300" width="36.5703125" customWidth="1"/>
    <col min="12547" max="12547" width="4.7109375" customWidth="1"/>
    <col min="12548" max="12548" width="30.7109375" customWidth="1"/>
    <col min="12549" max="12549" width="4.7109375" customWidth="1"/>
    <col min="12550" max="12550" width="13.7109375" customWidth="1"/>
    <col min="12551" max="12553" width="12.7109375" customWidth="1"/>
    <col min="12555" max="12555" width="21" customWidth="1"/>
    <col min="12556" max="12556" width="36.5703125" customWidth="1"/>
    <col min="12803" max="12803" width="4.7109375" customWidth="1"/>
    <col min="12804" max="12804" width="30.7109375" customWidth="1"/>
    <col min="12805" max="12805" width="4.7109375" customWidth="1"/>
    <col min="12806" max="12806" width="13.7109375" customWidth="1"/>
    <col min="12807" max="12809" width="12.7109375" customWidth="1"/>
    <col min="12811" max="12811" width="21" customWidth="1"/>
    <col min="12812" max="12812" width="36.5703125" customWidth="1"/>
    <col min="13059" max="13059" width="4.7109375" customWidth="1"/>
    <col min="13060" max="13060" width="30.7109375" customWidth="1"/>
    <col min="13061" max="13061" width="4.7109375" customWidth="1"/>
    <col min="13062" max="13062" width="13.7109375" customWidth="1"/>
    <col min="13063" max="13065" width="12.7109375" customWidth="1"/>
    <col min="13067" max="13067" width="21" customWidth="1"/>
    <col min="13068" max="13068" width="36.5703125" customWidth="1"/>
    <col min="13315" max="13315" width="4.7109375" customWidth="1"/>
    <col min="13316" max="13316" width="30.7109375" customWidth="1"/>
    <col min="13317" max="13317" width="4.7109375" customWidth="1"/>
    <col min="13318" max="13318" width="13.7109375" customWidth="1"/>
    <col min="13319" max="13321" width="12.7109375" customWidth="1"/>
    <col min="13323" max="13323" width="21" customWidth="1"/>
    <col min="13324" max="13324" width="36.5703125" customWidth="1"/>
    <col min="13571" max="13571" width="4.7109375" customWidth="1"/>
    <col min="13572" max="13572" width="30.7109375" customWidth="1"/>
    <col min="13573" max="13573" width="4.7109375" customWidth="1"/>
    <col min="13574" max="13574" width="13.7109375" customWidth="1"/>
    <col min="13575" max="13577" width="12.7109375" customWidth="1"/>
    <col min="13579" max="13579" width="21" customWidth="1"/>
    <col min="13580" max="13580" width="36.5703125" customWidth="1"/>
    <col min="13827" max="13827" width="4.7109375" customWidth="1"/>
    <col min="13828" max="13828" width="30.7109375" customWidth="1"/>
    <col min="13829" max="13829" width="4.7109375" customWidth="1"/>
    <col min="13830" max="13830" width="13.7109375" customWidth="1"/>
    <col min="13831" max="13833" width="12.7109375" customWidth="1"/>
    <col min="13835" max="13835" width="21" customWidth="1"/>
    <col min="13836" max="13836" width="36.5703125" customWidth="1"/>
    <col min="14083" max="14083" width="4.7109375" customWidth="1"/>
    <col min="14084" max="14084" width="30.7109375" customWidth="1"/>
    <col min="14085" max="14085" width="4.7109375" customWidth="1"/>
    <col min="14086" max="14086" width="13.7109375" customWidth="1"/>
    <col min="14087" max="14089" width="12.7109375" customWidth="1"/>
    <col min="14091" max="14091" width="21" customWidth="1"/>
    <col min="14092" max="14092" width="36.5703125" customWidth="1"/>
    <col min="14339" max="14339" width="4.7109375" customWidth="1"/>
    <col min="14340" max="14340" width="30.7109375" customWidth="1"/>
    <col min="14341" max="14341" width="4.7109375" customWidth="1"/>
    <col min="14342" max="14342" width="13.7109375" customWidth="1"/>
    <col min="14343" max="14345" width="12.7109375" customWidth="1"/>
    <col min="14347" max="14347" width="21" customWidth="1"/>
    <col min="14348" max="14348" width="36.5703125" customWidth="1"/>
    <col min="14595" max="14595" width="4.7109375" customWidth="1"/>
    <col min="14596" max="14596" width="30.7109375" customWidth="1"/>
    <col min="14597" max="14597" width="4.7109375" customWidth="1"/>
    <col min="14598" max="14598" width="13.7109375" customWidth="1"/>
    <col min="14599" max="14601" width="12.7109375" customWidth="1"/>
    <col min="14603" max="14603" width="21" customWidth="1"/>
    <col min="14604" max="14604" width="36.5703125" customWidth="1"/>
    <col min="14851" max="14851" width="4.7109375" customWidth="1"/>
    <col min="14852" max="14852" width="30.7109375" customWidth="1"/>
    <col min="14853" max="14853" width="4.7109375" customWidth="1"/>
    <col min="14854" max="14854" width="13.7109375" customWidth="1"/>
    <col min="14855" max="14857" width="12.7109375" customWidth="1"/>
    <col min="14859" max="14859" width="21" customWidth="1"/>
    <col min="14860" max="14860" width="36.5703125" customWidth="1"/>
    <col min="15107" max="15107" width="4.7109375" customWidth="1"/>
    <col min="15108" max="15108" width="30.7109375" customWidth="1"/>
    <col min="15109" max="15109" width="4.7109375" customWidth="1"/>
    <col min="15110" max="15110" width="13.7109375" customWidth="1"/>
    <col min="15111" max="15113" width="12.7109375" customWidth="1"/>
    <col min="15115" max="15115" width="21" customWidth="1"/>
    <col min="15116" max="15116" width="36.5703125" customWidth="1"/>
    <col min="15363" max="15363" width="4.7109375" customWidth="1"/>
    <col min="15364" max="15364" width="30.7109375" customWidth="1"/>
    <col min="15365" max="15365" width="4.7109375" customWidth="1"/>
    <col min="15366" max="15366" width="13.7109375" customWidth="1"/>
    <col min="15367" max="15369" width="12.7109375" customWidth="1"/>
    <col min="15371" max="15371" width="21" customWidth="1"/>
    <col min="15372" max="15372" width="36.5703125" customWidth="1"/>
    <col min="15619" max="15619" width="4.7109375" customWidth="1"/>
    <col min="15620" max="15620" width="30.7109375" customWidth="1"/>
    <col min="15621" max="15621" width="4.7109375" customWidth="1"/>
    <col min="15622" max="15622" width="13.7109375" customWidth="1"/>
    <col min="15623" max="15625" width="12.7109375" customWidth="1"/>
    <col min="15627" max="15627" width="21" customWidth="1"/>
    <col min="15628" max="15628" width="36.5703125" customWidth="1"/>
    <col min="15875" max="15875" width="4.7109375" customWidth="1"/>
    <col min="15876" max="15876" width="30.7109375" customWidth="1"/>
    <col min="15877" max="15877" width="4.7109375" customWidth="1"/>
    <col min="15878" max="15878" width="13.7109375" customWidth="1"/>
    <col min="15879" max="15881" width="12.7109375" customWidth="1"/>
    <col min="15883" max="15883" width="21" customWidth="1"/>
    <col min="15884" max="15884" width="36.5703125" customWidth="1"/>
    <col min="16131" max="16131" width="4.7109375" customWidth="1"/>
    <col min="16132" max="16132" width="30.7109375" customWidth="1"/>
    <col min="16133" max="16133" width="4.7109375" customWidth="1"/>
    <col min="16134" max="16134" width="13.7109375" customWidth="1"/>
    <col min="16135" max="16137" width="12.7109375" customWidth="1"/>
    <col min="16139" max="16139" width="21" customWidth="1"/>
    <col min="16140" max="16140" width="36.5703125" customWidth="1"/>
  </cols>
  <sheetData>
    <row r="1" spans="1:14" s="166" customFormat="1">
      <c r="A1" s="159" t="s">
        <v>18</v>
      </c>
      <c r="B1" s="159" t="s">
        <v>19</v>
      </c>
      <c r="C1" s="160" t="s">
        <v>20</v>
      </c>
      <c r="D1" s="161" t="s">
        <v>21</v>
      </c>
      <c r="E1" s="161" t="s">
        <v>22</v>
      </c>
      <c r="F1" s="161" t="s">
        <v>23</v>
      </c>
      <c r="G1" s="162" t="s">
        <v>24</v>
      </c>
      <c r="H1" s="163"/>
      <c r="I1" s="331"/>
      <c r="J1" s="331"/>
      <c r="K1" s="332"/>
      <c r="L1" s="331"/>
      <c r="M1" s="164"/>
      <c r="N1" s="164"/>
    </row>
    <row r="2" spans="1:14" s="166" customFormat="1" ht="13.5" thickBot="1">
      <c r="A2" s="167"/>
      <c r="B2" s="168"/>
      <c r="C2" s="169" t="s">
        <v>25</v>
      </c>
      <c r="D2" s="170"/>
      <c r="E2" s="170"/>
      <c r="F2" s="171" t="s">
        <v>26</v>
      </c>
      <c r="G2" s="172" t="s">
        <v>27</v>
      </c>
      <c r="H2" s="163"/>
      <c r="I2" s="331"/>
      <c r="J2" s="333"/>
      <c r="K2" s="334"/>
      <c r="L2" s="333"/>
      <c r="M2" s="165"/>
      <c r="N2" s="164"/>
    </row>
    <row r="3" spans="1:14" ht="12.75" customHeight="1">
      <c r="J3" s="333"/>
      <c r="K3" s="334"/>
      <c r="L3" s="333"/>
    </row>
    <row r="4" spans="1:14" s="186" customFormat="1" ht="19.5">
      <c r="A4" s="177">
        <v>3</v>
      </c>
      <c r="B4" s="178" t="s">
        <v>66</v>
      </c>
      <c r="C4" s="179"/>
      <c r="D4" s="180"/>
      <c r="E4" s="181"/>
      <c r="F4" s="181"/>
      <c r="G4" s="182"/>
      <c r="H4" s="182"/>
      <c r="I4" s="335"/>
      <c r="J4" s="336"/>
      <c r="K4" s="337"/>
      <c r="L4" s="336"/>
      <c r="M4" s="184"/>
      <c r="N4" s="184"/>
    </row>
    <row r="5" spans="1:14" ht="12.75" customHeight="1">
      <c r="A5" s="187"/>
      <c r="B5" s="87"/>
      <c r="C5" s="88"/>
      <c r="D5" s="89"/>
      <c r="E5" s="90"/>
      <c r="F5" s="90"/>
      <c r="G5" s="91"/>
      <c r="H5" s="91"/>
      <c r="K5" s="338"/>
    </row>
    <row r="6" spans="1:14" ht="15.75">
      <c r="A6" s="187"/>
      <c r="B6" s="329" t="s">
        <v>67</v>
      </c>
      <c r="C6" s="88"/>
      <c r="D6" s="89"/>
      <c r="E6" s="90"/>
      <c r="F6" s="90"/>
      <c r="G6" s="91"/>
      <c r="H6" s="91"/>
      <c r="K6" s="338"/>
    </row>
    <row r="7" spans="1:14" ht="106.5" customHeight="1">
      <c r="A7" s="187"/>
      <c r="B7" s="330" t="s">
        <v>68</v>
      </c>
      <c r="C7" s="88"/>
      <c r="D7" s="89"/>
      <c r="E7" s="90"/>
      <c r="F7" s="90"/>
      <c r="G7" s="91"/>
      <c r="H7" s="91"/>
      <c r="K7" s="338"/>
    </row>
    <row r="8" spans="1:14" ht="12.75" customHeight="1">
      <c r="A8" s="187"/>
      <c r="B8" s="87"/>
      <c r="C8" s="88"/>
      <c r="D8" s="89"/>
      <c r="E8" s="90"/>
      <c r="F8" s="90"/>
      <c r="G8" s="91"/>
      <c r="H8" s="91"/>
      <c r="K8" s="338"/>
    </row>
    <row r="9" spans="1:14" ht="165.75">
      <c r="A9" s="189">
        <v>1</v>
      </c>
      <c r="B9" s="123" t="s">
        <v>71</v>
      </c>
      <c r="C9" s="259" t="s">
        <v>28</v>
      </c>
      <c r="D9" s="99">
        <v>1400</v>
      </c>
      <c r="E9" s="99">
        <f>+D9</f>
        <v>1400</v>
      </c>
      <c r="F9" s="122"/>
      <c r="G9" s="250">
        <f>E9*F9</f>
        <v>0</v>
      </c>
      <c r="H9" s="192"/>
      <c r="I9" s="341" t="s">
        <v>72</v>
      </c>
      <c r="J9" s="99"/>
      <c r="K9" s="339"/>
    </row>
    <row r="10" spans="1:14" ht="12.75" customHeight="1">
      <c r="A10" s="189"/>
      <c r="B10" s="111"/>
      <c r="C10" s="112"/>
      <c r="D10" s="194"/>
      <c r="E10" s="194"/>
      <c r="F10" s="90"/>
      <c r="G10" s="248"/>
      <c r="H10" s="195"/>
      <c r="I10" s="291"/>
      <c r="J10" s="291"/>
      <c r="K10" s="340"/>
    </row>
    <row r="11" spans="1:14" ht="127.5">
      <c r="A11" s="189">
        <f>+A9+1</f>
        <v>2</v>
      </c>
      <c r="B11" s="123" t="s">
        <v>69</v>
      </c>
      <c r="C11" s="259" t="s">
        <v>28</v>
      </c>
      <c r="D11" s="99">
        <v>150</v>
      </c>
      <c r="E11" s="99">
        <f>+D11</f>
        <v>150</v>
      </c>
      <c r="F11" s="122"/>
      <c r="G11" s="250">
        <f>E11*F11</f>
        <v>0</v>
      </c>
      <c r="H11" s="192"/>
      <c r="I11" s="341" t="s">
        <v>70</v>
      </c>
      <c r="J11" s="99"/>
      <c r="K11" s="342"/>
    </row>
    <row r="12" spans="1:14" ht="12.75" customHeight="1">
      <c r="A12" s="189"/>
      <c r="B12" s="198"/>
      <c r="C12" s="199"/>
      <c r="D12" s="200"/>
      <c r="E12" s="200"/>
      <c r="F12" s="201"/>
      <c r="G12" s="154"/>
      <c r="H12" s="202"/>
      <c r="I12" s="203"/>
      <c r="J12" s="203"/>
      <c r="K12" s="342"/>
    </row>
    <row r="13" spans="1:14" ht="102" customHeight="1">
      <c r="A13" s="189">
        <f>+A11+1</f>
        <v>3</v>
      </c>
      <c r="B13" s="204" t="s">
        <v>74</v>
      </c>
      <c r="C13" s="205" t="s">
        <v>40</v>
      </c>
      <c r="D13" s="110" t="s">
        <v>75</v>
      </c>
      <c r="E13" s="110">
        <f>480*3.5</f>
        <v>1680</v>
      </c>
      <c r="F13" s="315"/>
      <c r="G13" s="207">
        <f>E13*F13</f>
        <v>0</v>
      </c>
      <c r="H13" s="202"/>
      <c r="I13" s="203" t="s">
        <v>73</v>
      </c>
      <c r="J13" s="203">
        <f>17.5+7.5</f>
        <v>25</v>
      </c>
      <c r="K13" s="343">
        <f>+J13*1.1</f>
        <v>27.500000000000004</v>
      </c>
      <c r="L13" s="257" t="s">
        <v>78</v>
      </c>
    </row>
    <row r="14" spans="1:14" ht="12.75" customHeight="1">
      <c r="A14" s="189"/>
      <c r="B14" s="198"/>
      <c r="C14" s="199"/>
      <c r="D14" s="200"/>
      <c r="E14" s="200"/>
      <c r="F14" s="201"/>
      <c r="G14" s="154"/>
      <c r="H14" s="202"/>
      <c r="I14" s="203"/>
      <c r="J14" s="203"/>
      <c r="K14" s="342"/>
    </row>
    <row r="15" spans="1:14" ht="89.25">
      <c r="A15" s="189">
        <f>+A13+1</f>
        <v>4</v>
      </c>
      <c r="B15" s="98" t="s">
        <v>139</v>
      </c>
      <c r="C15" s="205" t="s">
        <v>40</v>
      </c>
      <c r="D15" s="110">
        <v>90</v>
      </c>
      <c r="E15" s="206">
        <f>+D15</f>
        <v>90</v>
      </c>
      <c r="F15" s="315"/>
      <c r="G15" s="207">
        <f>E15*F15</f>
        <v>0</v>
      </c>
      <c r="H15" s="202"/>
      <c r="I15" s="210"/>
      <c r="J15" s="203">
        <v>480</v>
      </c>
      <c r="K15" s="343">
        <f>+J15*1.1</f>
        <v>528</v>
      </c>
    </row>
    <row r="16" spans="1:14" ht="12.75" customHeight="1">
      <c r="A16" s="189"/>
      <c r="B16" s="198"/>
      <c r="C16" s="199"/>
      <c r="D16" s="200"/>
      <c r="E16" s="200"/>
      <c r="F16" s="201"/>
      <c r="G16" s="154"/>
      <c r="H16" s="202"/>
      <c r="I16" s="203"/>
      <c r="J16" s="203"/>
      <c r="K16" s="342"/>
    </row>
    <row r="17" spans="1:14" ht="51">
      <c r="A17" s="189">
        <f>+A15+1</f>
        <v>5</v>
      </c>
      <c r="B17" s="139" t="s">
        <v>43</v>
      </c>
      <c r="C17" s="220"/>
      <c r="D17" s="221"/>
      <c r="E17" s="222"/>
      <c r="F17" s="122"/>
      <c r="G17" s="252">
        <f>SUM(G9:G16)*0.1</f>
        <v>0</v>
      </c>
      <c r="H17" s="223"/>
      <c r="I17" s="99"/>
      <c r="J17" s="99"/>
      <c r="K17" s="344"/>
    </row>
    <row r="18" spans="1:14" ht="12.75" customHeight="1">
      <c r="A18" s="187"/>
      <c r="B18" s="128"/>
      <c r="C18" s="140"/>
      <c r="D18" s="141"/>
      <c r="E18" s="90"/>
      <c r="F18" s="90"/>
      <c r="G18" s="153"/>
      <c r="H18" s="91"/>
    </row>
    <row r="19" spans="1:14" s="85" customFormat="1" ht="17.25" customHeight="1" thickBot="1">
      <c r="A19" s="177">
        <v>3</v>
      </c>
      <c r="B19" s="178" t="s">
        <v>66</v>
      </c>
      <c r="C19" s="179"/>
      <c r="D19" s="180"/>
      <c r="E19" s="226"/>
      <c r="F19" s="227" t="s">
        <v>35</v>
      </c>
      <c r="G19" s="253">
        <f>SUM(G9:G17)</f>
        <v>0</v>
      </c>
      <c r="H19" s="228"/>
      <c r="I19" s="346"/>
      <c r="J19" s="346"/>
      <c r="K19" s="347"/>
      <c r="L19" s="348"/>
      <c r="M19" s="229"/>
      <c r="N19" s="229"/>
    </row>
    <row r="20" spans="1:14" ht="12.75" customHeight="1" thickTop="1">
      <c r="G20" s="156"/>
    </row>
    <row r="21" spans="1:14" ht="12.75" customHeight="1">
      <c r="B21" s="204"/>
      <c r="C21" s="232"/>
      <c r="D21" s="110"/>
      <c r="E21" s="105"/>
      <c r="F21" s="105"/>
      <c r="G21" s="105"/>
      <c r="H21" s="105"/>
    </row>
    <row r="22" spans="1:14" ht="12.75" customHeight="1">
      <c r="B22" s="139"/>
      <c r="C22" s="124"/>
      <c r="D22" s="99"/>
      <c r="E22" s="206"/>
      <c r="F22" s="125"/>
      <c r="G22" s="233"/>
      <c r="H22" s="233"/>
    </row>
    <row r="23" spans="1:14" ht="12.75" customHeight="1">
      <c r="B23" s="234"/>
      <c r="C23" s="235"/>
      <c r="D23" s="110"/>
      <c r="E23" s="236"/>
      <c r="F23" s="237"/>
      <c r="H23" s="238"/>
    </row>
    <row r="24" spans="1:14" ht="12.75" customHeight="1">
      <c r="A24" s="189"/>
      <c r="B24" s="239"/>
      <c r="C24" s="124"/>
      <c r="D24" s="110"/>
      <c r="E24" s="206"/>
      <c r="F24" s="219"/>
    </row>
    <row r="25" spans="1:14" ht="12.75" customHeight="1">
      <c r="B25" s="204"/>
      <c r="C25" s="124"/>
      <c r="D25" s="206"/>
      <c r="E25" s="206"/>
      <c r="F25" s="219"/>
      <c r="M25" s="251"/>
    </row>
    <row r="27" spans="1:14" ht="12.75" customHeight="1">
      <c r="B27" s="204"/>
      <c r="C27" s="124"/>
      <c r="D27" s="206"/>
      <c r="E27" s="206"/>
      <c r="F27" s="219"/>
    </row>
    <row r="29" spans="1:14" ht="12.75" customHeight="1">
      <c r="B29" s="139"/>
      <c r="C29" s="240"/>
      <c r="D29" s="122"/>
      <c r="K29" s="349"/>
      <c r="L29" s="349"/>
      <c r="M29"/>
      <c r="N29"/>
    </row>
    <row r="31" spans="1:14" ht="12.75" customHeight="1">
      <c r="B31" s="139"/>
      <c r="C31" s="124"/>
      <c r="D31" s="241"/>
      <c r="E31" s="241"/>
      <c r="F31" s="125"/>
      <c r="G31" s="233"/>
      <c r="H31" s="242"/>
      <c r="I31" s="350"/>
      <c r="J31" s="351"/>
      <c r="K31" s="349"/>
      <c r="L31" s="349"/>
      <c r="M31"/>
      <c r="N31"/>
    </row>
    <row r="32" spans="1:14" ht="12.75" customHeight="1">
      <c r="B32" s="139"/>
      <c r="C32" s="124"/>
      <c r="D32" s="99"/>
      <c r="E32" s="206"/>
      <c r="F32" s="125"/>
      <c r="G32" s="233"/>
      <c r="H32" s="233"/>
      <c r="K32" s="349"/>
      <c r="L32" s="349"/>
      <c r="M32"/>
      <c r="N32"/>
    </row>
    <row r="34" spans="2:14" ht="12.75" customHeight="1">
      <c r="B34" s="139"/>
      <c r="C34" s="124"/>
      <c r="D34" s="99"/>
      <c r="E34" s="206"/>
      <c r="F34" s="125"/>
      <c r="G34" s="245"/>
      <c r="H34" s="246"/>
      <c r="K34" s="349"/>
      <c r="L34" s="349"/>
      <c r="M34"/>
      <c r="N34"/>
    </row>
  </sheetData>
  <pageMargins left="0.78740157480314965" right="0.19685039370078741" top="0.59055118110236227" bottom="0.59055118110236227" header="0" footer="0.19685039370078741"/>
  <pageSetup paperSize="9" orientation="portrait" r:id="rId1"/>
  <headerFooter>
    <oddFooter>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topLeftCell="A13" workbookViewId="0">
      <selection activeCell="F6" sqref="F6:F13"/>
    </sheetView>
  </sheetViews>
  <sheetFormatPr defaultRowHeight="12.75" customHeight="1"/>
  <cols>
    <col min="1" max="1" width="4.7109375" style="146" customWidth="1"/>
    <col min="2" max="2" width="30.7109375" customWidth="1"/>
    <col min="3" max="3" width="4.7109375" style="147" customWidth="1"/>
    <col min="4" max="4" width="14.7109375" style="148" customWidth="1"/>
    <col min="5" max="5" width="12.7109375" style="149" customWidth="1"/>
    <col min="6" max="6" width="11.7109375" style="150" customWidth="1"/>
    <col min="7" max="7" width="12.7109375" style="129" customWidth="1"/>
    <col min="8" max="8" width="4.7109375" style="129" hidden="1" customWidth="1"/>
    <col min="9" max="9" width="15.7109375" style="106" hidden="1" customWidth="1"/>
    <col min="10" max="10" width="15.7109375" style="151" hidden="1" customWidth="1"/>
    <col min="11" max="11" width="15.7109375" style="108" hidden="1" customWidth="1"/>
    <col min="12" max="13" width="15.7109375" style="96" customWidth="1"/>
    <col min="258" max="258" width="4.7109375" customWidth="1"/>
    <col min="259" max="259" width="30.7109375" customWidth="1"/>
    <col min="260" max="260" width="4.7109375" customWidth="1"/>
    <col min="261" max="261" width="13.7109375" customWidth="1"/>
    <col min="262" max="264" width="12.7109375" customWidth="1"/>
    <col min="266" max="266" width="21" customWidth="1"/>
    <col min="267" max="267" width="36.5703125" customWidth="1"/>
    <col min="514" max="514" width="4.7109375" customWidth="1"/>
    <col min="515" max="515" width="30.7109375" customWidth="1"/>
    <col min="516" max="516" width="4.7109375" customWidth="1"/>
    <col min="517" max="517" width="13.7109375" customWidth="1"/>
    <col min="518" max="520" width="12.7109375" customWidth="1"/>
    <col min="522" max="522" width="21" customWidth="1"/>
    <col min="523" max="523" width="36.5703125" customWidth="1"/>
    <col min="770" max="770" width="4.7109375" customWidth="1"/>
    <col min="771" max="771" width="30.7109375" customWidth="1"/>
    <col min="772" max="772" width="4.7109375" customWidth="1"/>
    <col min="773" max="773" width="13.7109375" customWidth="1"/>
    <col min="774" max="776" width="12.7109375" customWidth="1"/>
    <col min="778" max="778" width="21" customWidth="1"/>
    <col min="779" max="779" width="36.5703125" customWidth="1"/>
    <col min="1026" max="1026" width="4.7109375" customWidth="1"/>
    <col min="1027" max="1027" width="30.7109375" customWidth="1"/>
    <col min="1028" max="1028" width="4.7109375" customWidth="1"/>
    <col min="1029" max="1029" width="13.7109375" customWidth="1"/>
    <col min="1030" max="1032" width="12.7109375" customWidth="1"/>
    <col min="1034" max="1034" width="21" customWidth="1"/>
    <col min="1035" max="1035" width="36.5703125" customWidth="1"/>
    <col min="1282" max="1282" width="4.7109375" customWidth="1"/>
    <col min="1283" max="1283" width="30.7109375" customWidth="1"/>
    <col min="1284" max="1284" width="4.7109375" customWidth="1"/>
    <col min="1285" max="1285" width="13.7109375" customWidth="1"/>
    <col min="1286" max="1288" width="12.7109375" customWidth="1"/>
    <col min="1290" max="1290" width="21" customWidth="1"/>
    <col min="1291" max="1291" width="36.5703125" customWidth="1"/>
    <col min="1538" max="1538" width="4.7109375" customWidth="1"/>
    <col min="1539" max="1539" width="30.7109375" customWidth="1"/>
    <col min="1540" max="1540" width="4.7109375" customWidth="1"/>
    <col min="1541" max="1541" width="13.7109375" customWidth="1"/>
    <col min="1542" max="1544" width="12.7109375" customWidth="1"/>
    <col min="1546" max="1546" width="21" customWidth="1"/>
    <col min="1547" max="1547" width="36.5703125" customWidth="1"/>
    <col min="1794" max="1794" width="4.7109375" customWidth="1"/>
    <col min="1795" max="1795" width="30.7109375" customWidth="1"/>
    <col min="1796" max="1796" width="4.7109375" customWidth="1"/>
    <col min="1797" max="1797" width="13.7109375" customWidth="1"/>
    <col min="1798" max="1800" width="12.7109375" customWidth="1"/>
    <col min="1802" max="1802" width="21" customWidth="1"/>
    <col min="1803" max="1803" width="36.5703125" customWidth="1"/>
    <col min="2050" max="2050" width="4.7109375" customWidth="1"/>
    <col min="2051" max="2051" width="30.7109375" customWidth="1"/>
    <col min="2052" max="2052" width="4.7109375" customWidth="1"/>
    <col min="2053" max="2053" width="13.7109375" customWidth="1"/>
    <col min="2054" max="2056" width="12.7109375" customWidth="1"/>
    <col min="2058" max="2058" width="21" customWidth="1"/>
    <col min="2059" max="2059" width="36.5703125" customWidth="1"/>
    <col min="2306" max="2306" width="4.7109375" customWidth="1"/>
    <col min="2307" max="2307" width="30.7109375" customWidth="1"/>
    <col min="2308" max="2308" width="4.7109375" customWidth="1"/>
    <col min="2309" max="2309" width="13.7109375" customWidth="1"/>
    <col min="2310" max="2312" width="12.7109375" customWidth="1"/>
    <col min="2314" max="2314" width="21" customWidth="1"/>
    <col min="2315" max="2315" width="36.5703125" customWidth="1"/>
    <col min="2562" max="2562" width="4.7109375" customWidth="1"/>
    <col min="2563" max="2563" width="30.7109375" customWidth="1"/>
    <col min="2564" max="2564" width="4.7109375" customWidth="1"/>
    <col min="2565" max="2565" width="13.7109375" customWidth="1"/>
    <col min="2566" max="2568" width="12.7109375" customWidth="1"/>
    <col min="2570" max="2570" width="21" customWidth="1"/>
    <col min="2571" max="2571" width="36.5703125" customWidth="1"/>
    <col min="2818" max="2818" width="4.7109375" customWidth="1"/>
    <col min="2819" max="2819" width="30.7109375" customWidth="1"/>
    <col min="2820" max="2820" width="4.7109375" customWidth="1"/>
    <col min="2821" max="2821" width="13.7109375" customWidth="1"/>
    <col min="2822" max="2824" width="12.7109375" customWidth="1"/>
    <col min="2826" max="2826" width="21" customWidth="1"/>
    <col min="2827" max="2827" width="36.5703125" customWidth="1"/>
    <col min="3074" max="3074" width="4.7109375" customWidth="1"/>
    <col min="3075" max="3075" width="30.7109375" customWidth="1"/>
    <col min="3076" max="3076" width="4.7109375" customWidth="1"/>
    <col min="3077" max="3077" width="13.7109375" customWidth="1"/>
    <col min="3078" max="3080" width="12.7109375" customWidth="1"/>
    <col min="3082" max="3082" width="21" customWidth="1"/>
    <col min="3083" max="3083" width="36.5703125" customWidth="1"/>
    <col min="3330" max="3330" width="4.7109375" customWidth="1"/>
    <col min="3331" max="3331" width="30.7109375" customWidth="1"/>
    <col min="3332" max="3332" width="4.7109375" customWidth="1"/>
    <col min="3333" max="3333" width="13.7109375" customWidth="1"/>
    <col min="3334" max="3336" width="12.7109375" customWidth="1"/>
    <col min="3338" max="3338" width="21" customWidth="1"/>
    <col min="3339" max="3339" width="36.5703125" customWidth="1"/>
    <col min="3586" max="3586" width="4.7109375" customWidth="1"/>
    <col min="3587" max="3587" width="30.7109375" customWidth="1"/>
    <col min="3588" max="3588" width="4.7109375" customWidth="1"/>
    <col min="3589" max="3589" width="13.7109375" customWidth="1"/>
    <col min="3590" max="3592" width="12.7109375" customWidth="1"/>
    <col min="3594" max="3594" width="21" customWidth="1"/>
    <col min="3595" max="3595" width="36.5703125" customWidth="1"/>
    <col min="3842" max="3842" width="4.7109375" customWidth="1"/>
    <col min="3843" max="3843" width="30.7109375" customWidth="1"/>
    <col min="3844" max="3844" width="4.7109375" customWidth="1"/>
    <col min="3845" max="3845" width="13.7109375" customWidth="1"/>
    <col min="3846" max="3848" width="12.7109375" customWidth="1"/>
    <col min="3850" max="3850" width="21" customWidth="1"/>
    <col min="3851" max="3851" width="36.5703125" customWidth="1"/>
    <col min="4098" max="4098" width="4.7109375" customWidth="1"/>
    <col min="4099" max="4099" width="30.7109375" customWidth="1"/>
    <col min="4100" max="4100" width="4.7109375" customWidth="1"/>
    <col min="4101" max="4101" width="13.7109375" customWidth="1"/>
    <col min="4102" max="4104" width="12.7109375" customWidth="1"/>
    <col min="4106" max="4106" width="21" customWidth="1"/>
    <col min="4107" max="4107" width="36.5703125" customWidth="1"/>
    <col min="4354" max="4354" width="4.7109375" customWidth="1"/>
    <col min="4355" max="4355" width="30.7109375" customWidth="1"/>
    <col min="4356" max="4356" width="4.7109375" customWidth="1"/>
    <col min="4357" max="4357" width="13.7109375" customWidth="1"/>
    <col min="4358" max="4360" width="12.7109375" customWidth="1"/>
    <col min="4362" max="4362" width="21" customWidth="1"/>
    <col min="4363" max="4363" width="36.5703125" customWidth="1"/>
    <col min="4610" max="4610" width="4.7109375" customWidth="1"/>
    <col min="4611" max="4611" width="30.7109375" customWidth="1"/>
    <col min="4612" max="4612" width="4.7109375" customWidth="1"/>
    <col min="4613" max="4613" width="13.7109375" customWidth="1"/>
    <col min="4614" max="4616" width="12.7109375" customWidth="1"/>
    <col min="4618" max="4618" width="21" customWidth="1"/>
    <col min="4619" max="4619" width="36.5703125" customWidth="1"/>
    <col min="4866" max="4866" width="4.7109375" customWidth="1"/>
    <col min="4867" max="4867" width="30.7109375" customWidth="1"/>
    <col min="4868" max="4868" width="4.7109375" customWidth="1"/>
    <col min="4869" max="4869" width="13.7109375" customWidth="1"/>
    <col min="4870" max="4872" width="12.7109375" customWidth="1"/>
    <col min="4874" max="4874" width="21" customWidth="1"/>
    <col min="4875" max="4875" width="36.5703125" customWidth="1"/>
    <col min="5122" max="5122" width="4.7109375" customWidth="1"/>
    <col min="5123" max="5123" width="30.7109375" customWidth="1"/>
    <col min="5124" max="5124" width="4.7109375" customWidth="1"/>
    <col min="5125" max="5125" width="13.7109375" customWidth="1"/>
    <col min="5126" max="5128" width="12.7109375" customWidth="1"/>
    <col min="5130" max="5130" width="21" customWidth="1"/>
    <col min="5131" max="5131" width="36.5703125" customWidth="1"/>
    <col min="5378" max="5378" width="4.7109375" customWidth="1"/>
    <col min="5379" max="5379" width="30.7109375" customWidth="1"/>
    <col min="5380" max="5380" width="4.7109375" customWidth="1"/>
    <col min="5381" max="5381" width="13.7109375" customWidth="1"/>
    <col min="5382" max="5384" width="12.7109375" customWidth="1"/>
    <col min="5386" max="5386" width="21" customWidth="1"/>
    <col min="5387" max="5387" width="36.5703125" customWidth="1"/>
    <col min="5634" max="5634" width="4.7109375" customWidth="1"/>
    <col min="5635" max="5635" width="30.7109375" customWidth="1"/>
    <col min="5636" max="5636" width="4.7109375" customWidth="1"/>
    <col min="5637" max="5637" width="13.7109375" customWidth="1"/>
    <col min="5638" max="5640" width="12.7109375" customWidth="1"/>
    <col min="5642" max="5642" width="21" customWidth="1"/>
    <col min="5643" max="5643" width="36.5703125" customWidth="1"/>
    <col min="5890" max="5890" width="4.7109375" customWidth="1"/>
    <col min="5891" max="5891" width="30.7109375" customWidth="1"/>
    <col min="5892" max="5892" width="4.7109375" customWidth="1"/>
    <col min="5893" max="5893" width="13.7109375" customWidth="1"/>
    <col min="5894" max="5896" width="12.7109375" customWidth="1"/>
    <col min="5898" max="5898" width="21" customWidth="1"/>
    <col min="5899" max="5899" width="36.5703125" customWidth="1"/>
    <col min="6146" max="6146" width="4.7109375" customWidth="1"/>
    <col min="6147" max="6147" width="30.7109375" customWidth="1"/>
    <col min="6148" max="6148" width="4.7109375" customWidth="1"/>
    <col min="6149" max="6149" width="13.7109375" customWidth="1"/>
    <col min="6150" max="6152" width="12.7109375" customWidth="1"/>
    <col min="6154" max="6154" width="21" customWidth="1"/>
    <col min="6155" max="6155" width="36.5703125" customWidth="1"/>
    <col min="6402" max="6402" width="4.7109375" customWidth="1"/>
    <col min="6403" max="6403" width="30.7109375" customWidth="1"/>
    <col min="6404" max="6404" width="4.7109375" customWidth="1"/>
    <col min="6405" max="6405" width="13.7109375" customWidth="1"/>
    <col min="6406" max="6408" width="12.7109375" customWidth="1"/>
    <col min="6410" max="6410" width="21" customWidth="1"/>
    <col min="6411" max="6411" width="36.5703125" customWidth="1"/>
    <col min="6658" max="6658" width="4.7109375" customWidth="1"/>
    <col min="6659" max="6659" width="30.7109375" customWidth="1"/>
    <col min="6660" max="6660" width="4.7109375" customWidth="1"/>
    <col min="6661" max="6661" width="13.7109375" customWidth="1"/>
    <col min="6662" max="6664" width="12.7109375" customWidth="1"/>
    <col min="6666" max="6666" width="21" customWidth="1"/>
    <col min="6667" max="6667" width="36.5703125" customWidth="1"/>
    <col min="6914" max="6914" width="4.7109375" customWidth="1"/>
    <col min="6915" max="6915" width="30.7109375" customWidth="1"/>
    <col min="6916" max="6916" width="4.7109375" customWidth="1"/>
    <col min="6917" max="6917" width="13.7109375" customWidth="1"/>
    <col min="6918" max="6920" width="12.7109375" customWidth="1"/>
    <col min="6922" max="6922" width="21" customWidth="1"/>
    <col min="6923" max="6923" width="36.5703125" customWidth="1"/>
    <col min="7170" max="7170" width="4.7109375" customWidth="1"/>
    <col min="7171" max="7171" width="30.7109375" customWidth="1"/>
    <col min="7172" max="7172" width="4.7109375" customWidth="1"/>
    <col min="7173" max="7173" width="13.7109375" customWidth="1"/>
    <col min="7174" max="7176" width="12.7109375" customWidth="1"/>
    <col min="7178" max="7178" width="21" customWidth="1"/>
    <col min="7179" max="7179" width="36.5703125" customWidth="1"/>
    <col min="7426" max="7426" width="4.7109375" customWidth="1"/>
    <col min="7427" max="7427" width="30.7109375" customWidth="1"/>
    <col min="7428" max="7428" width="4.7109375" customWidth="1"/>
    <col min="7429" max="7429" width="13.7109375" customWidth="1"/>
    <col min="7430" max="7432" width="12.7109375" customWidth="1"/>
    <col min="7434" max="7434" width="21" customWidth="1"/>
    <col min="7435" max="7435" width="36.5703125" customWidth="1"/>
    <col min="7682" max="7682" width="4.7109375" customWidth="1"/>
    <col min="7683" max="7683" width="30.7109375" customWidth="1"/>
    <col min="7684" max="7684" width="4.7109375" customWidth="1"/>
    <col min="7685" max="7685" width="13.7109375" customWidth="1"/>
    <col min="7686" max="7688" width="12.7109375" customWidth="1"/>
    <col min="7690" max="7690" width="21" customWidth="1"/>
    <col min="7691" max="7691" width="36.5703125" customWidth="1"/>
    <col min="7938" max="7938" width="4.7109375" customWidth="1"/>
    <col min="7939" max="7939" width="30.7109375" customWidth="1"/>
    <col min="7940" max="7940" width="4.7109375" customWidth="1"/>
    <col min="7941" max="7941" width="13.7109375" customWidth="1"/>
    <col min="7942" max="7944" width="12.7109375" customWidth="1"/>
    <col min="7946" max="7946" width="21" customWidth="1"/>
    <col min="7947" max="7947" width="36.5703125" customWidth="1"/>
    <col min="8194" max="8194" width="4.7109375" customWidth="1"/>
    <col min="8195" max="8195" width="30.7109375" customWidth="1"/>
    <col min="8196" max="8196" width="4.7109375" customWidth="1"/>
    <col min="8197" max="8197" width="13.7109375" customWidth="1"/>
    <col min="8198" max="8200" width="12.7109375" customWidth="1"/>
    <col min="8202" max="8202" width="21" customWidth="1"/>
    <col min="8203" max="8203" width="36.5703125" customWidth="1"/>
    <col min="8450" max="8450" width="4.7109375" customWidth="1"/>
    <col min="8451" max="8451" width="30.7109375" customWidth="1"/>
    <col min="8452" max="8452" width="4.7109375" customWidth="1"/>
    <col min="8453" max="8453" width="13.7109375" customWidth="1"/>
    <col min="8454" max="8456" width="12.7109375" customWidth="1"/>
    <col min="8458" max="8458" width="21" customWidth="1"/>
    <col min="8459" max="8459" width="36.5703125" customWidth="1"/>
    <col min="8706" max="8706" width="4.7109375" customWidth="1"/>
    <col min="8707" max="8707" width="30.7109375" customWidth="1"/>
    <col min="8708" max="8708" width="4.7109375" customWidth="1"/>
    <col min="8709" max="8709" width="13.7109375" customWidth="1"/>
    <col min="8710" max="8712" width="12.7109375" customWidth="1"/>
    <col min="8714" max="8714" width="21" customWidth="1"/>
    <col min="8715" max="8715" width="36.5703125" customWidth="1"/>
    <col min="8962" max="8962" width="4.7109375" customWidth="1"/>
    <col min="8963" max="8963" width="30.7109375" customWidth="1"/>
    <col min="8964" max="8964" width="4.7109375" customWidth="1"/>
    <col min="8965" max="8965" width="13.7109375" customWidth="1"/>
    <col min="8966" max="8968" width="12.7109375" customWidth="1"/>
    <col min="8970" max="8970" width="21" customWidth="1"/>
    <col min="8971" max="8971" width="36.5703125" customWidth="1"/>
    <col min="9218" max="9218" width="4.7109375" customWidth="1"/>
    <col min="9219" max="9219" width="30.7109375" customWidth="1"/>
    <col min="9220" max="9220" width="4.7109375" customWidth="1"/>
    <col min="9221" max="9221" width="13.7109375" customWidth="1"/>
    <col min="9222" max="9224" width="12.7109375" customWidth="1"/>
    <col min="9226" max="9226" width="21" customWidth="1"/>
    <col min="9227" max="9227" width="36.5703125" customWidth="1"/>
    <col min="9474" max="9474" width="4.7109375" customWidth="1"/>
    <col min="9475" max="9475" width="30.7109375" customWidth="1"/>
    <col min="9476" max="9476" width="4.7109375" customWidth="1"/>
    <col min="9477" max="9477" width="13.7109375" customWidth="1"/>
    <col min="9478" max="9480" width="12.7109375" customWidth="1"/>
    <col min="9482" max="9482" width="21" customWidth="1"/>
    <col min="9483" max="9483" width="36.5703125" customWidth="1"/>
    <col min="9730" max="9730" width="4.7109375" customWidth="1"/>
    <col min="9731" max="9731" width="30.7109375" customWidth="1"/>
    <col min="9732" max="9732" width="4.7109375" customWidth="1"/>
    <col min="9733" max="9733" width="13.7109375" customWidth="1"/>
    <col min="9734" max="9736" width="12.7109375" customWidth="1"/>
    <col min="9738" max="9738" width="21" customWidth="1"/>
    <col min="9739" max="9739" width="36.5703125" customWidth="1"/>
    <col min="9986" max="9986" width="4.7109375" customWidth="1"/>
    <col min="9987" max="9987" width="30.7109375" customWidth="1"/>
    <col min="9988" max="9988" width="4.7109375" customWidth="1"/>
    <col min="9989" max="9989" width="13.7109375" customWidth="1"/>
    <col min="9990" max="9992" width="12.7109375" customWidth="1"/>
    <col min="9994" max="9994" width="21" customWidth="1"/>
    <col min="9995" max="9995" width="36.5703125" customWidth="1"/>
    <col min="10242" max="10242" width="4.7109375" customWidth="1"/>
    <col min="10243" max="10243" width="30.7109375" customWidth="1"/>
    <col min="10244" max="10244" width="4.7109375" customWidth="1"/>
    <col min="10245" max="10245" width="13.7109375" customWidth="1"/>
    <col min="10246" max="10248" width="12.7109375" customWidth="1"/>
    <col min="10250" max="10250" width="21" customWidth="1"/>
    <col min="10251" max="10251" width="36.5703125" customWidth="1"/>
    <col min="10498" max="10498" width="4.7109375" customWidth="1"/>
    <col min="10499" max="10499" width="30.7109375" customWidth="1"/>
    <col min="10500" max="10500" width="4.7109375" customWidth="1"/>
    <col min="10501" max="10501" width="13.7109375" customWidth="1"/>
    <col min="10502" max="10504" width="12.7109375" customWidth="1"/>
    <col min="10506" max="10506" width="21" customWidth="1"/>
    <col min="10507" max="10507" width="36.5703125" customWidth="1"/>
    <col min="10754" max="10754" width="4.7109375" customWidth="1"/>
    <col min="10755" max="10755" width="30.7109375" customWidth="1"/>
    <col min="10756" max="10756" width="4.7109375" customWidth="1"/>
    <col min="10757" max="10757" width="13.7109375" customWidth="1"/>
    <col min="10758" max="10760" width="12.7109375" customWidth="1"/>
    <col min="10762" max="10762" width="21" customWidth="1"/>
    <col min="10763" max="10763" width="36.5703125" customWidth="1"/>
    <col min="11010" max="11010" width="4.7109375" customWidth="1"/>
    <col min="11011" max="11011" width="30.7109375" customWidth="1"/>
    <col min="11012" max="11012" width="4.7109375" customWidth="1"/>
    <col min="11013" max="11013" width="13.7109375" customWidth="1"/>
    <col min="11014" max="11016" width="12.7109375" customWidth="1"/>
    <col min="11018" max="11018" width="21" customWidth="1"/>
    <col min="11019" max="11019" width="36.5703125" customWidth="1"/>
    <col min="11266" max="11266" width="4.7109375" customWidth="1"/>
    <col min="11267" max="11267" width="30.7109375" customWidth="1"/>
    <col min="11268" max="11268" width="4.7109375" customWidth="1"/>
    <col min="11269" max="11269" width="13.7109375" customWidth="1"/>
    <col min="11270" max="11272" width="12.7109375" customWidth="1"/>
    <col min="11274" max="11274" width="21" customWidth="1"/>
    <col min="11275" max="11275" width="36.5703125" customWidth="1"/>
    <col min="11522" max="11522" width="4.7109375" customWidth="1"/>
    <col min="11523" max="11523" width="30.7109375" customWidth="1"/>
    <col min="11524" max="11524" width="4.7109375" customWidth="1"/>
    <col min="11525" max="11525" width="13.7109375" customWidth="1"/>
    <col min="11526" max="11528" width="12.7109375" customWidth="1"/>
    <col min="11530" max="11530" width="21" customWidth="1"/>
    <col min="11531" max="11531" width="36.5703125" customWidth="1"/>
    <col min="11778" max="11778" width="4.7109375" customWidth="1"/>
    <col min="11779" max="11779" width="30.7109375" customWidth="1"/>
    <col min="11780" max="11780" width="4.7109375" customWidth="1"/>
    <col min="11781" max="11781" width="13.7109375" customWidth="1"/>
    <col min="11782" max="11784" width="12.7109375" customWidth="1"/>
    <col min="11786" max="11786" width="21" customWidth="1"/>
    <col min="11787" max="11787" width="36.5703125" customWidth="1"/>
    <col min="12034" max="12034" width="4.7109375" customWidth="1"/>
    <col min="12035" max="12035" width="30.7109375" customWidth="1"/>
    <col min="12036" max="12036" width="4.7109375" customWidth="1"/>
    <col min="12037" max="12037" width="13.7109375" customWidth="1"/>
    <col min="12038" max="12040" width="12.7109375" customWidth="1"/>
    <col min="12042" max="12042" width="21" customWidth="1"/>
    <col min="12043" max="12043" width="36.5703125" customWidth="1"/>
    <col min="12290" max="12290" width="4.7109375" customWidth="1"/>
    <col min="12291" max="12291" width="30.7109375" customWidth="1"/>
    <col min="12292" max="12292" width="4.7109375" customWidth="1"/>
    <col min="12293" max="12293" width="13.7109375" customWidth="1"/>
    <col min="12294" max="12296" width="12.7109375" customWidth="1"/>
    <col min="12298" max="12298" width="21" customWidth="1"/>
    <col min="12299" max="12299" width="36.5703125" customWidth="1"/>
    <col min="12546" max="12546" width="4.7109375" customWidth="1"/>
    <col min="12547" max="12547" width="30.7109375" customWidth="1"/>
    <col min="12548" max="12548" width="4.7109375" customWidth="1"/>
    <col min="12549" max="12549" width="13.7109375" customWidth="1"/>
    <col min="12550" max="12552" width="12.7109375" customWidth="1"/>
    <col min="12554" max="12554" width="21" customWidth="1"/>
    <col min="12555" max="12555" width="36.5703125" customWidth="1"/>
    <col min="12802" max="12802" width="4.7109375" customWidth="1"/>
    <col min="12803" max="12803" width="30.7109375" customWidth="1"/>
    <col min="12804" max="12804" width="4.7109375" customWidth="1"/>
    <col min="12805" max="12805" width="13.7109375" customWidth="1"/>
    <col min="12806" max="12808" width="12.7109375" customWidth="1"/>
    <col min="12810" max="12810" width="21" customWidth="1"/>
    <col min="12811" max="12811" width="36.5703125" customWidth="1"/>
    <col min="13058" max="13058" width="4.7109375" customWidth="1"/>
    <col min="13059" max="13059" width="30.7109375" customWidth="1"/>
    <col min="13060" max="13060" width="4.7109375" customWidth="1"/>
    <col min="13061" max="13061" width="13.7109375" customWidth="1"/>
    <col min="13062" max="13064" width="12.7109375" customWidth="1"/>
    <col min="13066" max="13066" width="21" customWidth="1"/>
    <col min="13067" max="13067" width="36.5703125" customWidth="1"/>
    <col min="13314" max="13314" width="4.7109375" customWidth="1"/>
    <col min="13315" max="13315" width="30.7109375" customWidth="1"/>
    <col min="13316" max="13316" width="4.7109375" customWidth="1"/>
    <col min="13317" max="13317" width="13.7109375" customWidth="1"/>
    <col min="13318" max="13320" width="12.7109375" customWidth="1"/>
    <col min="13322" max="13322" width="21" customWidth="1"/>
    <col min="13323" max="13323" width="36.5703125" customWidth="1"/>
    <col min="13570" max="13570" width="4.7109375" customWidth="1"/>
    <col min="13571" max="13571" width="30.7109375" customWidth="1"/>
    <col min="13572" max="13572" width="4.7109375" customWidth="1"/>
    <col min="13573" max="13573" width="13.7109375" customWidth="1"/>
    <col min="13574" max="13576" width="12.7109375" customWidth="1"/>
    <col min="13578" max="13578" width="21" customWidth="1"/>
    <col min="13579" max="13579" width="36.5703125" customWidth="1"/>
    <col min="13826" max="13826" width="4.7109375" customWidth="1"/>
    <col min="13827" max="13827" width="30.7109375" customWidth="1"/>
    <col min="13828" max="13828" width="4.7109375" customWidth="1"/>
    <col min="13829" max="13829" width="13.7109375" customWidth="1"/>
    <col min="13830" max="13832" width="12.7109375" customWidth="1"/>
    <col min="13834" max="13834" width="21" customWidth="1"/>
    <col min="13835" max="13835" width="36.5703125" customWidth="1"/>
    <col min="14082" max="14082" width="4.7109375" customWidth="1"/>
    <col min="14083" max="14083" width="30.7109375" customWidth="1"/>
    <col min="14084" max="14084" width="4.7109375" customWidth="1"/>
    <col min="14085" max="14085" width="13.7109375" customWidth="1"/>
    <col min="14086" max="14088" width="12.7109375" customWidth="1"/>
    <col min="14090" max="14090" width="21" customWidth="1"/>
    <col min="14091" max="14091" width="36.5703125" customWidth="1"/>
    <col min="14338" max="14338" width="4.7109375" customWidth="1"/>
    <col min="14339" max="14339" width="30.7109375" customWidth="1"/>
    <col min="14340" max="14340" width="4.7109375" customWidth="1"/>
    <col min="14341" max="14341" width="13.7109375" customWidth="1"/>
    <col min="14342" max="14344" width="12.7109375" customWidth="1"/>
    <col min="14346" max="14346" width="21" customWidth="1"/>
    <col min="14347" max="14347" width="36.5703125" customWidth="1"/>
    <col min="14594" max="14594" width="4.7109375" customWidth="1"/>
    <col min="14595" max="14595" width="30.7109375" customWidth="1"/>
    <col min="14596" max="14596" width="4.7109375" customWidth="1"/>
    <col min="14597" max="14597" width="13.7109375" customWidth="1"/>
    <col min="14598" max="14600" width="12.7109375" customWidth="1"/>
    <col min="14602" max="14602" width="21" customWidth="1"/>
    <col min="14603" max="14603" width="36.5703125" customWidth="1"/>
    <col min="14850" max="14850" width="4.7109375" customWidth="1"/>
    <col min="14851" max="14851" width="30.7109375" customWidth="1"/>
    <col min="14852" max="14852" width="4.7109375" customWidth="1"/>
    <col min="14853" max="14853" width="13.7109375" customWidth="1"/>
    <col min="14854" max="14856" width="12.7109375" customWidth="1"/>
    <col min="14858" max="14858" width="21" customWidth="1"/>
    <col min="14859" max="14859" width="36.5703125" customWidth="1"/>
    <col min="15106" max="15106" width="4.7109375" customWidth="1"/>
    <col min="15107" max="15107" width="30.7109375" customWidth="1"/>
    <col min="15108" max="15108" width="4.7109375" customWidth="1"/>
    <col min="15109" max="15109" width="13.7109375" customWidth="1"/>
    <col min="15110" max="15112" width="12.7109375" customWidth="1"/>
    <col min="15114" max="15114" width="21" customWidth="1"/>
    <col min="15115" max="15115" width="36.5703125" customWidth="1"/>
    <col min="15362" max="15362" width="4.7109375" customWidth="1"/>
    <col min="15363" max="15363" width="30.7109375" customWidth="1"/>
    <col min="15364" max="15364" width="4.7109375" customWidth="1"/>
    <col min="15365" max="15365" width="13.7109375" customWidth="1"/>
    <col min="15366" max="15368" width="12.7109375" customWidth="1"/>
    <col min="15370" max="15370" width="21" customWidth="1"/>
    <col min="15371" max="15371" width="36.5703125" customWidth="1"/>
    <col min="15618" max="15618" width="4.7109375" customWidth="1"/>
    <col min="15619" max="15619" width="30.7109375" customWidth="1"/>
    <col min="15620" max="15620" width="4.7109375" customWidth="1"/>
    <col min="15621" max="15621" width="13.7109375" customWidth="1"/>
    <col min="15622" max="15624" width="12.7109375" customWidth="1"/>
    <col min="15626" max="15626" width="21" customWidth="1"/>
    <col min="15627" max="15627" width="36.5703125" customWidth="1"/>
    <col min="15874" max="15874" width="4.7109375" customWidth="1"/>
    <col min="15875" max="15875" width="30.7109375" customWidth="1"/>
    <col min="15876" max="15876" width="4.7109375" customWidth="1"/>
    <col min="15877" max="15877" width="13.7109375" customWidth="1"/>
    <col min="15878" max="15880" width="12.7109375" customWidth="1"/>
    <col min="15882" max="15882" width="21" customWidth="1"/>
    <col min="15883" max="15883" width="36.5703125" customWidth="1"/>
    <col min="16130" max="16130" width="4.7109375" customWidth="1"/>
    <col min="16131" max="16131" width="30.7109375" customWidth="1"/>
    <col min="16132" max="16132" width="4.7109375" customWidth="1"/>
    <col min="16133" max="16133" width="13.7109375" customWidth="1"/>
    <col min="16134" max="16136" width="12.7109375" customWidth="1"/>
    <col min="16138" max="16138" width="21" customWidth="1"/>
    <col min="16139" max="16139" width="36.5703125" customWidth="1"/>
  </cols>
  <sheetData>
    <row r="1" spans="1:13" s="64" customFormat="1">
      <c r="A1" s="57" t="s">
        <v>18</v>
      </c>
      <c r="B1" s="58" t="s">
        <v>19</v>
      </c>
      <c r="C1" s="59" t="s">
        <v>20</v>
      </c>
      <c r="D1" s="60" t="s">
        <v>21</v>
      </c>
      <c r="E1" s="61" t="s">
        <v>22</v>
      </c>
      <c r="F1" s="61" t="s">
        <v>23</v>
      </c>
      <c r="G1" s="61" t="s">
        <v>24</v>
      </c>
      <c r="H1" s="62"/>
      <c r="I1" s="63"/>
      <c r="M1" s="65"/>
    </row>
    <row r="2" spans="1:13" s="64" customFormat="1" ht="13.5" thickBot="1">
      <c r="A2" s="66"/>
      <c r="B2" s="67"/>
      <c r="C2" s="68" t="s">
        <v>25</v>
      </c>
      <c r="D2" s="69"/>
      <c r="E2" s="70"/>
      <c r="F2" s="71" t="s">
        <v>26</v>
      </c>
      <c r="G2" s="71" t="s">
        <v>27</v>
      </c>
      <c r="H2" s="62"/>
      <c r="I2" s="63"/>
      <c r="M2" s="65"/>
    </row>
    <row r="3" spans="1:13" s="64" customFormat="1" ht="12.75" customHeight="1">
      <c r="A3" s="72"/>
      <c r="B3" s="73"/>
      <c r="C3" s="74"/>
      <c r="D3" s="75"/>
      <c r="E3" s="76"/>
      <c r="F3" s="76"/>
      <c r="G3" s="76"/>
      <c r="H3" s="62"/>
      <c r="I3" s="63"/>
      <c r="M3" s="65"/>
    </row>
    <row r="4" spans="1:13" s="85" customFormat="1" ht="19.5">
      <c r="A4" s="177">
        <v>4</v>
      </c>
      <c r="B4" s="178" t="s">
        <v>76</v>
      </c>
      <c r="C4" s="77"/>
      <c r="D4" s="78"/>
      <c r="E4" s="79"/>
      <c r="F4" s="79"/>
      <c r="G4" s="152"/>
      <c r="H4" s="80"/>
      <c r="I4" s="81"/>
      <c r="J4" s="82"/>
      <c r="K4" s="83"/>
      <c r="L4" s="84"/>
      <c r="M4" s="84"/>
    </row>
    <row r="5" spans="1:13" ht="12.75" customHeight="1">
      <c r="A5" s="86"/>
      <c r="B5" s="87"/>
      <c r="C5" s="88"/>
      <c r="D5" s="89"/>
      <c r="E5" s="90"/>
      <c r="F5" s="90"/>
      <c r="G5" s="153"/>
      <c r="H5" s="91"/>
      <c r="I5" s="92"/>
      <c r="J5" s="93"/>
      <c r="K5" s="94"/>
      <c r="L5" s="95"/>
    </row>
    <row r="6" spans="1:13" s="397" customFormat="1" ht="63.75">
      <c r="A6" s="86">
        <v>1</v>
      </c>
      <c r="B6" s="111" t="s">
        <v>77</v>
      </c>
      <c r="C6" s="411" t="s">
        <v>30</v>
      </c>
      <c r="D6" s="120" t="s">
        <v>137</v>
      </c>
      <c r="E6" s="120">
        <f>2.6*120</f>
        <v>312</v>
      </c>
      <c r="F6" s="121"/>
      <c r="G6" s="398">
        <f>+E6*F6</f>
        <v>0</v>
      </c>
      <c r="H6" s="399"/>
      <c r="I6" s="355" t="s">
        <v>29</v>
      </c>
      <c r="J6" s="102">
        <v>320.05</v>
      </c>
      <c r="K6" s="400">
        <f>+J6*1.1</f>
        <v>352.05500000000006</v>
      </c>
      <c r="L6" s="96"/>
      <c r="M6" s="96"/>
    </row>
    <row r="7" spans="1:13" s="397" customFormat="1" ht="15">
      <c r="A7" s="86"/>
      <c r="B7" s="111"/>
      <c r="C7" s="411"/>
      <c r="D7" s="120"/>
      <c r="E7" s="120"/>
      <c r="F7" s="121"/>
      <c r="G7" s="398"/>
      <c r="H7" s="399"/>
      <c r="I7" s="355"/>
      <c r="J7" s="102"/>
      <c r="K7" s="400"/>
      <c r="L7" s="96"/>
      <c r="M7" s="96"/>
    </row>
    <row r="8" spans="1:13" ht="82.5" customHeight="1">
      <c r="A8" s="97">
        <f>+A6+1</f>
        <v>2</v>
      </c>
      <c r="B8" s="123" t="s">
        <v>144</v>
      </c>
      <c r="C8" s="124" t="s">
        <v>30</v>
      </c>
      <c r="D8" s="99" t="s">
        <v>145</v>
      </c>
      <c r="E8" s="99">
        <f>2*3*0.25*21</f>
        <v>31.5</v>
      </c>
      <c r="F8" s="125"/>
      <c r="G8" s="321">
        <f>+E8*F8</f>
        <v>0</v>
      </c>
      <c r="H8" s="116"/>
      <c r="I8" s="92"/>
      <c r="J8" s="126"/>
      <c r="K8" s="127"/>
    </row>
    <row r="9" spans="1:13" ht="15">
      <c r="A9" s="119"/>
      <c r="B9" s="111"/>
      <c r="C9" s="205"/>
      <c r="D9" s="113"/>
      <c r="E9" s="114"/>
      <c r="F9" s="115"/>
      <c r="G9" s="154"/>
      <c r="H9" s="116"/>
      <c r="J9" s="117"/>
      <c r="K9" s="118"/>
    </row>
    <row r="10" spans="1:13" ht="153">
      <c r="A10" s="97">
        <f>+A8+1</f>
        <v>3</v>
      </c>
      <c r="B10" s="130" t="s">
        <v>31</v>
      </c>
      <c r="C10" s="124" t="s">
        <v>32</v>
      </c>
      <c r="D10" s="131">
        <v>6118.72</v>
      </c>
      <c r="E10" s="131">
        <f>+D10</f>
        <v>6118.72</v>
      </c>
      <c r="F10" s="115"/>
      <c r="G10" s="321">
        <f>+E10*F10</f>
        <v>0</v>
      </c>
      <c r="H10" s="116"/>
      <c r="I10" s="132" t="s">
        <v>33</v>
      </c>
      <c r="J10" s="133">
        <f>+K11*7.9*2</f>
        <v>5562.469000000001</v>
      </c>
      <c r="K10" s="134">
        <f>+J10*1.1</f>
        <v>6118.715900000002</v>
      </c>
    </row>
    <row r="11" spans="1:13" ht="15">
      <c r="A11" s="119"/>
      <c r="B11" s="109"/>
      <c r="C11" s="135"/>
      <c r="D11" s="136"/>
      <c r="E11" s="137"/>
      <c r="F11" s="137"/>
      <c r="G11" s="157"/>
      <c r="H11" s="116"/>
      <c r="I11" s="101" t="s">
        <v>29</v>
      </c>
      <c r="J11" s="102">
        <v>320.05</v>
      </c>
      <c r="K11" s="103">
        <f>+J11*1.1</f>
        <v>352.05500000000006</v>
      </c>
    </row>
    <row r="12" spans="1:13" ht="153">
      <c r="A12" s="97">
        <f>+A10+1</f>
        <v>4</v>
      </c>
      <c r="B12" s="139" t="s">
        <v>140</v>
      </c>
      <c r="C12" s="124" t="s">
        <v>28</v>
      </c>
      <c r="D12" s="99" t="s">
        <v>138</v>
      </c>
      <c r="E12" s="99">
        <f>2.6*120*0.2</f>
        <v>62.400000000000006</v>
      </c>
      <c r="F12" s="125"/>
      <c r="G12" s="321">
        <f>+E12*F12</f>
        <v>0</v>
      </c>
      <c r="H12" s="116"/>
      <c r="I12" s="355" t="s">
        <v>29</v>
      </c>
      <c r="J12" s="356">
        <v>320.05</v>
      </c>
      <c r="K12" s="357">
        <f>+J12*1.1</f>
        <v>352.05500000000006</v>
      </c>
    </row>
    <row r="13" spans="1:13" ht="15">
      <c r="A13" s="97"/>
      <c r="B13" s="111"/>
      <c r="C13" s="112"/>
      <c r="D13" s="113"/>
      <c r="E13" s="114"/>
      <c r="F13" s="115"/>
      <c r="G13" s="154"/>
      <c r="H13" s="116"/>
      <c r="J13" s="117"/>
      <c r="K13" s="118"/>
    </row>
    <row r="14" spans="1:13" ht="38.25">
      <c r="A14" s="97">
        <f>+A12+1</f>
        <v>5</v>
      </c>
      <c r="B14" s="128" t="s">
        <v>34</v>
      </c>
      <c r="C14" s="140">
        <v>0.1</v>
      </c>
      <c r="D14" s="141"/>
      <c r="E14" s="90"/>
      <c r="F14" s="90"/>
      <c r="G14" s="358">
        <f>SUM(G6:G13)*0.1</f>
        <v>0</v>
      </c>
      <c r="H14" s="116"/>
      <c r="J14" s="117"/>
      <c r="K14" s="118"/>
    </row>
    <row r="15" spans="1:13" ht="12.75" customHeight="1">
      <c r="A15" s="142"/>
      <c r="B15" s="128"/>
      <c r="C15" s="140"/>
      <c r="D15" s="141"/>
      <c r="E15" s="90"/>
      <c r="F15" s="90"/>
      <c r="G15" s="153"/>
      <c r="H15" s="116"/>
      <c r="J15" s="117"/>
      <c r="K15" s="118"/>
    </row>
    <row r="16" spans="1:13" ht="20.25" thickBot="1">
      <c r="A16" s="177">
        <v>4</v>
      </c>
      <c r="B16" s="178" t="s">
        <v>76</v>
      </c>
      <c r="C16" s="135"/>
      <c r="D16" s="136"/>
      <c r="E16" s="137"/>
      <c r="F16" s="143" t="s">
        <v>35</v>
      </c>
      <c r="G16" s="253">
        <f>SUM(G6:G14)</f>
        <v>0</v>
      </c>
      <c r="H16" s="116"/>
      <c r="J16" s="117"/>
      <c r="K16" s="118"/>
    </row>
    <row r="17" spans="1:11" ht="12.75" customHeight="1" thickTop="1"/>
    <row r="21" spans="1:11" ht="15">
      <c r="A21" s="142"/>
      <c r="B21" s="316"/>
      <c r="C21" s="135"/>
      <c r="D21" s="136"/>
      <c r="E21" s="137"/>
      <c r="F21" s="137"/>
      <c r="G21" s="157"/>
      <c r="H21" s="116"/>
      <c r="J21" s="117"/>
      <c r="K21" s="118"/>
    </row>
    <row r="22" spans="1:11" ht="12.75" customHeight="1">
      <c r="A22" s="142"/>
      <c r="B22" s="144"/>
      <c r="C22" s="135"/>
      <c r="D22" s="136"/>
      <c r="E22" s="137"/>
      <c r="F22" s="137"/>
      <c r="G22" s="157"/>
      <c r="H22" s="116"/>
      <c r="J22" s="117"/>
      <c r="K22" s="118"/>
    </row>
    <row r="24" spans="1:11" ht="12.75" customHeight="1">
      <c r="A24" s="142"/>
      <c r="B24" s="144"/>
      <c r="C24" s="135"/>
      <c r="D24" s="136"/>
      <c r="E24" s="137"/>
      <c r="F24" s="137"/>
      <c r="G24" s="157"/>
      <c r="H24" s="116"/>
      <c r="J24" s="117"/>
      <c r="K24" s="118"/>
    </row>
    <row r="25" spans="1:11" ht="12.75" customHeight="1">
      <c r="A25" s="142"/>
      <c r="B25" s="144"/>
      <c r="C25" s="135"/>
      <c r="D25" s="136"/>
      <c r="E25" s="137"/>
      <c r="F25" s="137"/>
      <c r="G25" s="157"/>
      <c r="H25" s="116"/>
      <c r="J25" s="117"/>
      <c r="K25" s="118"/>
    </row>
    <row r="26" spans="1:11" ht="12.75" customHeight="1">
      <c r="A26" s="142"/>
      <c r="B26" s="144"/>
      <c r="C26" s="135"/>
      <c r="D26" s="136"/>
      <c r="E26" s="137"/>
      <c r="F26" s="137"/>
      <c r="G26" s="157"/>
      <c r="H26" s="116"/>
      <c r="J26" s="117"/>
      <c r="K26" s="118"/>
    </row>
    <row r="27" spans="1:11" ht="12.75" customHeight="1">
      <c r="A27" s="142"/>
      <c r="B27" s="144"/>
      <c r="C27" s="135"/>
      <c r="D27" s="136"/>
      <c r="E27" s="137"/>
      <c r="F27" s="137"/>
      <c r="G27" s="157"/>
      <c r="H27" s="116"/>
      <c r="J27" s="117"/>
      <c r="K27" s="118"/>
    </row>
    <row r="28" spans="1:11" ht="12.75" customHeight="1">
      <c r="A28" s="142"/>
      <c r="B28" s="144"/>
      <c r="C28" s="135"/>
      <c r="D28" s="136"/>
      <c r="E28" s="137"/>
      <c r="F28" s="137"/>
      <c r="G28" s="157"/>
      <c r="H28" s="116"/>
      <c r="J28" s="117"/>
      <c r="K28" s="118"/>
    </row>
    <row r="29" spans="1:11" ht="12.75" customHeight="1">
      <c r="A29" s="142"/>
      <c r="B29" s="144"/>
      <c r="C29" s="135"/>
      <c r="D29" s="136"/>
      <c r="E29" s="137"/>
      <c r="F29" s="137"/>
      <c r="G29" s="157"/>
      <c r="H29" s="116"/>
      <c r="J29" s="117"/>
      <c r="K29" s="118"/>
    </row>
    <row r="30" spans="1:11" ht="12.75" customHeight="1">
      <c r="A30" s="142"/>
      <c r="B30" s="144"/>
      <c r="C30" s="135"/>
      <c r="D30" s="136"/>
      <c r="E30" s="137"/>
      <c r="F30" s="137"/>
      <c r="G30" s="157"/>
      <c r="H30" s="116"/>
      <c r="J30" s="117"/>
      <c r="K30" s="118"/>
    </row>
    <row r="31" spans="1:11" ht="12.75" customHeight="1">
      <c r="A31" s="142"/>
      <c r="B31" s="144"/>
      <c r="C31" s="135"/>
      <c r="D31" s="136"/>
      <c r="E31" s="137"/>
      <c r="F31" s="137"/>
      <c r="G31" s="157"/>
      <c r="H31" s="116"/>
      <c r="J31" s="117"/>
      <c r="K31" s="118"/>
    </row>
    <row r="32" spans="1:11" ht="12.75" customHeight="1">
      <c r="A32" s="142"/>
      <c r="B32" s="144"/>
      <c r="C32" s="135"/>
      <c r="D32" s="136"/>
      <c r="E32" s="137"/>
      <c r="F32" s="137"/>
      <c r="G32" s="157"/>
      <c r="H32" s="116"/>
      <c r="J32" s="117"/>
      <c r="K32" s="118"/>
    </row>
    <row r="33" spans="1:11" ht="12.75" customHeight="1">
      <c r="A33" s="142"/>
      <c r="B33" s="144"/>
      <c r="C33" s="135"/>
      <c r="D33" s="136"/>
      <c r="E33" s="137"/>
      <c r="F33" s="137"/>
      <c r="G33" s="157"/>
      <c r="H33" s="116"/>
      <c r="J33" s="117"/>
      <c r="K33" s="118"/>
    </row>
    <row r="34" spans="1:11" ht="12.75" customHeight="1">
      <c r="A34" s="142"/>
      <c r="B34" s="144"/>
      <c r="C34" s="135"/>
      <c r="D34" s="136"/>
      <c r="E34" s="137"/>
      <c r="F34" s="137"/>
      <c r="G34" s="157"/>
      <c r="H34" s="116"/>
      <c r="J34" s="117"/>
      <c r="K34" s="118"/>
    </row>
    <row r="35" spans="1:11" ht="12.75" customHeight="1">
      <c r="A35" s="142"/>
      <c r="B35" s="144"/>
      <c r="C35" s="135"/>
      <c r="D35" s="136"/>
      <c r="E35" s="137"/>
      <c r="F35" s="137"/>
      <c r="G35" s="138"/>
      <c r="H35" s="116"/>
      <c r="J35" s="117"/>
      <c r="K35" s="118"/>
    </row>
    <row r="36" spans="1:11" ht="12.75" customHeight="1">
      <c r="A36" s="142"/>
      <c r="B36" s="144"/>
      <c r="C36" s="135"/>
      <c r="D36" s="136"/>
      <c r="E36" s="137"/>
      <c r="F36" s="137"/>
      <c r="G36" s="138"/>
      <c r="H36" s="116"/>
      <c r="J36" s="117"/>
      <c r="K36" s="118"/>
    </row>
    <row r="37" spans="1:11" ht="12.75" customHeight="1">
      <c r="A37" s="142"/>
      <c r="B37" s="144"/>
      <c r="C37" s="135"/>
      <c r="D37" s="136"/>
      <c r="E37" s="137"/>
      <c r="F37" s="137"/>
      <c r="G37" s="138"/>
      <c r="H37" s="116"/>
      <c r="J37" s="117"/>
      <c r="K37" s="118"/>
    </row>
    <row r="38" spans="1:11" ht="12.75" customHeight="1">
      <c r="A38" s="142"/>
      <c r="B38" s="144"/>
      <c r="C38" s="135"/>
      <c r="D38" s="136"/>
      <c r="E38" s="137"/>
      <c r="F38" s="137"/>
      <c r="G38" s="138"/>
      <c r="H38" s="116"/>
      <c r="J38" s="117"/>
      <c r="K38" s="118"/>
    </row>
    <row r="39" spans="1:11" ht="12.75" customHeight="1">
      <c r="A39" s="142"/>
      <c r="B39" s="144"/>
      <c r="C39" s="135"/>
      <c r="D39" s="136"/>
      <c r="E39" s="137"/>
      <c r="F39" s="137"/>
      <c r="G39" s="138"/>
      <c r="H39" s="116"/>
      <c r="J39" s="117"/>
      <c r="K39" s="118"/>
    </row>
    <row r="40" spans="1:11" ht="12.75" customHeight="1">
      <c r="A40" s="142"/>
      <c r="B40" s="144"/>
      <c r="C40" s="135"/>
      <c r="D40" s="136"/>
      <c r="E40" s="137"/>
      <c r="F40" s="137"/>
      <c r="G40" s="138"/>
      <c r="H40" s="116"/>
      <c r="J40" s="117"/>
      <c r="K40" s="118"/>
    </row>
    <row r="41" spans="1:11" ht="12.75" customHeight="1">
      <c r="A41" s="142"/>
      <c r="B41" s="144"/>
      <c r="C41" s="135"/>
      <c r="D41" s="136"/>
      <c r="E41" s="137"/>
      <c r="F41" s="137"/>
      <c r="G41" s="138"/>
      <c r="H41" s="116"/>
      <c r="J41" s="117"/>
      <c r="K41" s="118"/>
    </row>
    <row r="42" spans="1:11" ht="12.75" customHeight="1">
      <c r="A42" s="142"/>
      <c r="B42" s="144"/>
      <c r="C42" s="135"/>
      <c r="D42" s="136"/>
      <c r="E42" s="137"/>
      <c r="F42" s="137"/>
      <c r="G42" s="138"/>
      <c r="H42" s="116"/>
      <c r="J42" s="117"/>
      <c r="K42" s="118"/>
    </row>
    <row r="43" spans="1:11" ht="12.75" customHeight="1">
      <c r="A43" s="142"/>
      <c r="B43" s="144"/>
      <c r="C43" s="135"/>
      <c r="D43" s="136"/>
      <c r="E43" s="137"/>
      <c r="F43" s="137"/>
      <c r="G43" s="138"/>
      <c r="H43" s="116"/>
      <c r="J43" s="117"/>
      <c r="K43" s="118"/>
    </row>
    <row r="44" spans="1:11" ht="12.75" customHeight="1">
      <c r="A44" s="142"/>
      <c r="B44" s="144"/>
      <c r="C44" s="135"/>
      <c r="D44" s="136"/>
      <c r="E44" s="137"/>
      <c r="F44" s="137"/>
      <c r="G44" s="138"/>
      <c r="H44" s="116"/>
      <c r="J44" s="117"/>
      <c r="K44" s="118"/>
    </row>
    <row r="45" spans="1:11" ht="12.75" customHeight="1">
      <c r="A45" s="142"/>
      <c r="B45" s="144"/>
      <c r="C45" s="135"/>
      <c r="D45" s="136"/>
      <c r="E45" s="137"/>
      <c r="F45" s="137"/>
      <c r="G45" s="138"/>
      <c r="H45" s="116"/>
      <c r="J45" s="117"/>
      <c r="K45" s="118"/>
    </row>
  </sheetData>
  <pageMargins left="0.78740157480314965" right="0.19685039370078741" top="0.59055118110236227" bottom="0.19685039370078741" header="0" footer="0.19685039370078741"/>
  <pageSetup paperSize="9" orientation="portrait" r:id="rId1"/>
  <headerFooter>
    <oddFooter>Stran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7"/>
  <sheetViews>
    <sheetView topLeftCell="A43" workbookViewId="0">
      <selection activeCell="F5" sqref="F5:F41"/>
    </sheetView>
  </sheetViews>
  <sheetFormatPr defaultRowHeight="12.75" customHeight="1"/>
  <cols>
    <col min="1" max="1" width="4.7109375" customWidth="1"/>
    <col min="2" max="2" width="30.7109375" customWidth="1"/>
    <col min="3" max="3" width="4.7109375" customWidth="1"/>
    <col min="4" max="4" width="14.7109375" style="372" customWidth="1"/>
    <col min="5" max="5" width="12.7109375" style="174" customWidth="1"/>
    <col min="6" max="6" width="11.7109375" style="175" customWidth="1"/>
    <col min="7" max="7" width="12.7109375" style="176" customWidth="1"/>
    <col min="8" max="8" width="4.7109375" style="174" hidden="1" customWidth="1"/>
    <col min="9" max="9" width="12.7109375" style="174" hidden="1" customWidth="1"/>
    <col min="10" max="10" width="12.7109375" style="107" hidden="1" customWidth="1"/>
    <col min="11" max="12" width="12.7109375" style="174" customWidth="1"/>
    <col min="13" max="13" width="30.7109375" style="174" customWidth="1"/>
    <col min="14" max="14" width="10.7109375" style="174" customWidth="1"/>
    <col min="258" max="258" width="4.7109375" customWidth="1"/>
    <col min="259" max="259" width="30.7109375" customWidth="1"/>
    <col min="260" max="260" width="4.7109375" customWidth="1"/>
    <col min="261" max="261" width="13.7109375" customWidth="1"/>
    <col min="262" max="264" width="12.7109375" customWidth="1"/>
    <col min="266" max="266" width="21" customWidth="1"/>
    <col min="267" max="267" width="36.5703125" customWidth="1"/>
    <col min="514" max="514" width="4.7109375" customWidth="1"/>
    <col min="515" max="515" width="30.7109375" customWidth="1"/>
    <col min="516" max="516" width="4.7109375" customWidth="1"/>
    <col min="517" max="517" width="13.7109375" customWidth="1"/>
    <col min="518" max="520" width="12.7109375" customWidth="1"/>
    <col min="522" max="522" width="21" customWidth="1"/>
    <col min="523" max="523" width="36.5703125" customWidth="1"/>
    <col min="770" max="770" width="4.7109375" customWidth="1"/>
    <col min="771" max="771" width="30.7109375" customWidth="1"/>
    <col min="772" max="772" width="4.7109375" customWidth="1"/>
    <col min="773" max="773" width="13.7109375" customWidth="1"/>
    <col min="774" max="776" width="12.7109375" customWidth="1"/>
    <col min="778" max="778" width="21" customWidth="1"/>
    <col min="779" max="779" width="36.5703125" customWidth="1"/>
    <col min="1026" max="1026" width="4.7109375" customWidth="1"/>
    <col min="1027" max="1027" width="30.7109375" customWidth="1"/>
    <col min="1028" max="1028" width="4.7109375" customWidth="1"/>
    <col min="1029" max="1029" width="13.7109375" customWidth="1"/>
    <col min="1030" max="1032" width="12.7109375" customWidth="1"/>
    <col min="1034" max="1034" width="21" customWidth="1"/>
    <col min="1035" max="1035" width="36.5703125" customWidth="1"/>
    <col min="1282" max="1282" width="4.7109375" customWidth="1"/>
    <col min="1283" max="1283" width="30.7109375" customWidth="1"/>
    <col min="1284" max="1284" width="4.7109375" customWidth="1"/>
    <col min="1285" max="1285" width="13.7109375" customWidth="1"/>
    <col min="1286" max="1288" width="12.7109375" customWidth="1"/>
    <col min="1290" max="1290" width="21" customWidth="1"/>
    <col min="1291" max="1291" width="36.5703125" customWidth="1"/>
    <col min="1538" max="1538" width="4.7109375" customWidth="1"/>
    <col min="1539" max="1539" width="30.7109375" customWidth="1"/>
    <col min="1540" max="1540" width="4.7109375" customWidth="1"/>
    <col min="1541" max="1541" width="13.7109375" customWidth="1"/>
    <col min="1542" max="1544" width="12.7109375" customWidth="1"/>
    <col min="1546" max="1546" width="21" customWidth="1"/>
    <col min="1547" max="1547" width="36.5703125" customWidth="1"/>
    <col min="1794" max="1794" width="4.7109375" customWidth="1"/>
    <col min="1795" max="1795" width="30.7109375" customWidth="1"/>
    <col min="1796" max="1796" width="4.7109375" customWidth="1"/>
    <col min="1797" max="1797" width="13.7109375" customWidth="1"/>
    <col min="1798" max="1800" width="12.7109375" customWidth="1"/>
    <col min="1802" max="1802" width="21" customWidth="1"/>
    <col min="1803" max="1803" width="36.5703125" customWidth="1"/>
    <col min="2050" max="2050" width="4.7109375" customWidth="1"/>
    <col min="2051" max="2051" width="30.7109375" customWidth="1"/>
    <col min="2052" max="2052" width="4.7109375" customWidth="1"/>
    <col min="2053" max="2053" width="13.7109375" customWidth="1"/>
    <col min="2054" max="2056" width="12.7109375" customWidth="1"/>
    <col min="2058" max="2058" width="21" customWidth="1"/>
    <col min="2059" max="2059" width="36.5703125" customWidth="1"/>
    <col min="2306" max="2306" width="4.7109375" customWidth="1"/>
    <col min="2307" max="2307" width="30.7109375" customWidth="1"/>
    <col min="2308" max="2308" width="4.7109375" customWidth="1"/>
    <col min="2309" max="2309" width="13.7109375" customWidth="1"/>
    <col min="2310" max="2312" width="12.7109375" customWidth="1"/>
    <col min="2314" max="2314" width="21" customWidth="1"/>
    <col min="2315" max="2315" width="36.5703125" customWidth="1"/>
    <col min="2562" max="2562" width="4.7109375" customWidth="1"/>
    <col min="2563" max="2563" width="30.7109375" customWidth="1"/>
    <col min="2564" max="2564" width="4.7109375" customWidth="1"/>
    <col min="2565" max="2565" width="13.7109375" customWidth="1"/>
    <col min="2566" max="2568" width="12.7109375" customWidth="1"/>
    <col min="2570" max="2570" width="21" customWidth="1"/>
    <col min="2571" max="2571" width="36.5703125" customWidth="1"/>
    <col min="2818" max="2818" width="4.7109375" customWidth="1"/>
    <col min="2819" max="2819" width="30.7109375" customWidth="1"/>
    <col min="2820" max="2820" width="4.7109375" customWidth="1"/>
    <col min="2821" max="2821" width="13.7109375" customWidth="1"/>
    <col min="2822" max="2824" width="12.7109375" customWidth="1"/>
    <col min="2826" max="2826" width="21" customWidth="1"/>
    <col min="2827" max="2827" width="36.5703125" customWidth="1"/>
    <col min="3074" max="3074" width="4.7109375" customWidth="1"/>
    <col min="3075" max="3075" width="30.7109375" customWidth="1"/>
    <col min="3076" max="3076" width="4.7109375" customWidth="1"/>
    <col min="3077" max="3077" width="13.7109375" customWidth="1"/>
    <col min="3078" max="3080" width="12.7109375" customWidth="1"/>
    <col min="3082" max="3082" width="21" customWidth="1"/>
    <col min="3083" max="3083" width="36.5703125" customWidth="1"/>
    <col min="3330" max="3330" width="4.7109375" customWidth="1"/>
    <col min="3331" max="3331" width="30.7109375" customWidth="1"/>
    <col min="3332" max="3332" width="4.7109375" customWidth="1"/>
    <col min="3333" max="3333" width="13.7109375" customWidth="1"/>
    <col min="3334" max="3336" width="12.7109375" customWidth="1"/>
    <col min="3338" max="3338" width="21" customWidth="1"/>
    <col min="3339" max="3339" width="36.5703125" customWidth="1"/>
    <col min="3586" max="3586" width="4.7109375" customWidth="1"/>
    <col min="3587" max="3587" width="30.7109375" customWidth="1"/>
    <col min="3588" max="3588" width="4.7109375" customWidth="1"/>
    <col min="3589" max="3589" width="13.7109375" customWidth="1"/>
    <col min="3590" max="3592" width="12.7109375" customWidth="1"/>
    <col min="3594" max="3594" width="21" customWidth="1"/>
    <col min="3595" max="3595" width="36.5703125" customWidth="1"/>
    <col min="3842" max="3842" width="4.7109375" customWidth="1"/>
    <col min="3843" max="3843" width="30.7109375" customWidth="1"/>
    <col min="3844" max="3844" width="4.7109375" customWidth="1"/>
    <col min="3845" max="3845" width="13.7109375" customWidth="1"/>
    <col min="3846" max="3848" width="12.7109375" customWidth="1"/>
    <col min="3850" max="3850" width="21" customWidth="1"/>
    <col min="3851" max="3851" width="36.5703125" customWidth="1"/>
    <col min="4098" max="4098" width="4.7109375" customWidth="1"/>
    <col min="4099" max="4099" width="30.7109375" customWidth="1"/>
    <col min="4100" max="4100" width="4.7109375" customWidth="1"/>
    <col min="4101" max="4101" width="13.7109375" customWidth="1"/>
    <col min="4102" max="4104" width="12.7109375" customWidth="1"/>
    <col min="4106" max="4106" width="21" customWidth="1"/>
    <col min="4107" max="4107" width="36.5703125" customWidth="1"/>
    <col min="4354" max="4354" width="4.7109375" customWidth="1"/>
    <col min="4355" max="4355" width="30.7109375" customWidth="1"/>
    <col min="4356" max="4356" width="4.7109375" customWidth="1"/>
    <col min="4357" max="4357" width="13.7109375" customWidth="1"/>
    <col min="4358" max="4360" width="12.7109375" customWidth="1"/>
    <col min="4362" max="4362" width="21" customWidth="1"/>
    <col min="4363" max="4363" width="36.5703125" customWidth="1"/>
    <col min="4610" max="4610" width="4.7109375" customWidth="1"/>
    <col min="4611" max="4611" width="30.7109375" customWidth="1"/>
    <col min="4612" max="4612" width="4.7109375" customWidth="1"/>
    <col min="4613" max="4613" width="13.7109375" customWidth="1"/>
    <col min="4614" max="4616" width="12.7109375" customWidth="1"/>
    <col min="4618" max="4618" width="21" customWidth="1"/>
    <col min="4619" max="4619" width="36.5703125" customWidth="1"/>
    <col min="4866" max="4866" width="4.7109375" customWidth="1"/>
    <col min="4867" max="4867" width="30.7109375" customWidth="1"/>
    <col min="4868" max="4868" width="4.7109375" customWidth="1"/>
    <col min="4869" max="4869" width="13.7109375" customWidth="1"/>
    <col min="4870" max="4872" width="12.7109375" customWidth="1"/>
    <col min="4874" max="4874" width="21" customWidth="1"/>
    <col min="4875" max="4875" width="36.5703125" customWidth="1"/>
    <col min="5122" max="5122" width="4.7109375" customWidth="1"/>
    <col min="5123" max="5123" width="30.7109375" customWidth="1"/>
    <col min="5124" max="5124" width="4.7109375" customWidth="1"/>
    <col min="5125" max="5125" width="13.7109375" customWidth="1"/>
    <col min="5126" max="5128" width="12.7109375" customWidth="1"/>
    <col min="5130" max="5130" width="21" customWidth="1"/>
    <col min="5131" max="5131" width="36.5703125" customWidth="1"/>
    <col min="5378" max="5378" width="4.7109375" customWidth="1"/>
    <col min="5379" max="5379" width="30.7109375" customWidth="1"/>
    <col min="5380" max="5380" width="4.7109375" customWidth="1"/>
    <col min="5381" max="5381" width="13.7109375" customWidth="1"/>
    <col min="5382" max="5384" width="12.7109375" customWidth="1"/>
    <col min="5386" max="5386" width="21" customWidth="1"/>
    <col min="5387" max="5387" width="36.5703125" customWidth="1"/>
    <col min="5634" max="5634" width="4.7109375" customWidth="1"/>
    <col min="5635" max="5635" width="30.7109375" customWidth="1"/>
    <col min="5636" max="5636" width="4.7109375" customWidth="1"/>
    <col min="5637" max="5637" width="13.7109375" customWidth="1"/>
    <col min="5638" max="5640" width="12.7109375" customWidth="1"/>
    <col min="5642" max="5642" width="21" customWidth="1"/>
    <col min="5643" max="5643" width="36.5703125" customWidth="1"/>
    <col min="5890" max="5890" width="4.7109375" customWidth="1"/>
    <col min="5891" max="5891" width="30.7109375" customWidth="1"/>
    <col min="5892" max="5892" width="4.7109375" customWidth="1"/>
    <col min="5893" max="5893" width="13.7109375" customWidth="1"/>
    <col min="5894" max="5896" width="12.7109375" customWidth="1"/>
    <col min="5898" max="5898" width="21" customWidth="1"/>
    <col min="5899" max="5899" width="36.5703125" customWidth="1"/>
    <col min="6146" max="6146" width="4.7109375" customWidth="1"/>
    <col min="6147" max="6147" width="30.7109375" customWidth="1"/>
    <col min="6148" max="6148" width="4.7109375" customWidth="1"/>
    <col min="6149" max="6149" width="13.7109375" customWidth="1"/>
    <col min="6150" max="6152" width="12.7109375" customWidth="1"/>
    <col min="6154" max="6154" width="21" customWidth="1"/>
    <col min="6155" max="6155" width="36.5703125" customWidth="1"/>
    <col min="6402" max="6402" width="4.7109375" customWidth="1"/>
    <col min="6403" max="6403" width="30.7109375" customWidth="1"/>
    <col min="6404" max="6404" width="4.7109375" customWidth="1"/>
    <col min="6405" max="6405" width="13.7109375" customWidth="1"/>
    <col min="6406" max="6408" width="12.7109375" customWidth="1"/>
    <col min="6410" max="6410" width="21" customWidth="1"/>
    <col min="6411" max="6411" width="36.5703125" customWidth="1"/>
    <col min="6658" max="6658" width="4.7109375" customWidth="1"/>
    <col min="6659" max="6659" width="30.7109375" customWidth="1"/>
    <col min="6660" max="6660" width="4.7109375" customWidth="1"/>
    <col min="6661" max="6661" width="13.7109375" customWidth="1"/>
    <col min="6662" max="6664" width="12.7109375" customWidth="1"/>
    <col min="6666" max="6666" width="21" customWidth="1"/>
    <col min="6667" max="6667" width="36.5703125" customWidth="1"/>
    <col min="6914" max="6914" width="4.7109375" customWidth="1"/>
    <col min="6915" max="6915" width="30.7109375" customWidth="1"/>
    <col min="6916" max="6916" width="4.7109375" customWidth="1"/>
    <col min="6917" max="6917" width="13.7109375" customWidth="1"/>
    <col min="6918" max="6920" width="12.7109375" customWidth="1"/>
    <col min="6922" max="6922" width="21" customWidth="1"/>
    <col min="6923" max="6923" width="36.5703125" customWidth="1"/>
    <col min="7170" max="7170" width="4.7109375" customWidth="1"/>
    <col min="7171" max="7171" width="30.7109375" customWidth="1"/>
    <col min="7172" max="7172" width="4.7109375" customWidth="1"/>
    <col min="7173" max="7173" width="13.7109375" customWidth="1"/>
    <col min="7174" max="7176" width="12.7109375" customWidth="1"/>
    <col min="7178" max="7178" width="21" customWidth="1"/>
    <col min="7179" max="7179" width="36.5703125" customWidth="1"/>
    <col min="7426" max="7426" width="4.7109375" customWidth="1"/>
    <col min="7427" max="7427" width="30.7109375" customWidth="1"/>
    <col min="7428" max="7428" width="4.7109375" customWidth="1"/>
    <col min="7429" max="7429" width="13.7109375" customWidth="1"/>
    <col min="7430" max="7432" width="12.7109375" customWidth="1"/>
    <col min="7434" max="7434" width="21" customWidth="1"/>
    <col min="7435" max="7435" width="36.5703125" customWidth="1"/>
    <col min="7682" max="7682" width="4.7109375" customWidth="1"/>
    <col min="7683" max="7683" width="30.7109375" customWidth="1"/>
    <col min="7684" max="7684" width="4.7109375" customWidth="1"/>
    <col min="7685" max="7685" width="13.7109375" customWidth="1"/>
    <col min="7686" max="7688" width="12.7109375" customWidth="1"/>
    <col min="7690" max="7690" width="21" customWidth="1"/>
    <col min="7691" max="7691" width="36.5703125" customWidth="1"/>
    <col min="7938" max="7938" width="4.7109375" customWidth="1"/>
    <col min="7939" max="7939" width="30.7109375" customWidth="1"/>
    <col min="7940" max="7940" width="4.7109375" customWidth="1"/>
    <col min="7941" max="7941" width="13.7109375" customWidth="1"/>
    <col min="7942" max="7944" width="12.7109375" customWidth="1"/>
    <col min="7946" max="7946" width="21" customWidth="1"/>
    <col min="7947" max="7947" width="36.5703125" customWidth="1"/>
    <col min="8194" max="8194" width="4.7109375" customWidth="1"/>
    <col min="8195" max="8195" width="30.7109375" customWidth="1"/>
    <col min="8196" max="8196" width="4.7109375" customWidth="1"/>
    <col min="8197" max="8197" width="13.7109375" customWidth="1"/>
    <col min="8198" max="8200" width="12.7109375" customWidth="1"/>
    <col min="8202" max="8202" width="21" customWidth="1"/>
    <col min="8203" max="8203" width="36.5703125" customWidth="1"/>
    <col min="8450" max="8450" width="4.7109375" customWidth="1"/>
    <col min="8451" max="8451" width="30.7109375" customWidth="1"/>
    <col min="8452" max="8452" width="4.7109375" customWidth="1"/>
    <col min="8453" max="8453" width="13.7109375" customWidth="1"/>
    <col min="8454" max="8456" width="12.7109375" customWidth="1"/>
    <col min="8458" max="8458" width="21" customWidth="1"/>
    <col min="8459" max="8459" width="36.5703125" customWidth="1"/>
    <col min="8706" max="8706" width="4.7109375" customWidth="1"/>
    <col min="8707" max="8707" width="30.7109375" customWidth="1"/>
    <col min="8708" max="8708" width="4.7109375" customWidth="1"/>
    <col min="8709" max="8709" width="13.7109375" customWidth="1"/>
    <col min="8710" max="8712" width="12.7109375" customWidth="1"/>
    <col min="8714" max="8714" width="21" customWidth="1"/>
    <col min="8715" max="8715" width="36.5703125" customWidth="1"/>
    <col min="8962" max="8962" width="4.7109375" customWidth="1"/>
    <col min="8963" max="8963" width="30.7109375" customWidth="1"/>
    <col min="8964" max="8964" width="4.7109375" customWidth="1"/>
    <col min="8965" max="8965" width="13.7109375" customWidth="1"/>
    <col min="8966" max="8968" width="12.7109375" customWidth="1"/>
    <col min="8970" max="8970" width="21" customWidth="1"/>
    <col min="8971" max="8971" width="36.5703125" customWidth="1"/>
    <col min="9218" max="9218" width="4.7109375" customWidth="1"/>
    <col min="9219" max="9219" width="30.7109375" customWidth="1"/>
    <col min="9220" max="9220" width="4.7109375" customWidth="1"/>
    <col min="9221" max="9221" width="13.7109375" customWidth="1"/>
    <col min="9222" max="9224" width="12.7109375" customWidth="1"/>
    <col min="9226" max="9226" width="21" customWidth="1"/>
    <col min="9227" max="9227" width="36.5703125" customWidth="1"/>
    <col min="9474" max="9474" width="4.7109375" customWidth="1"/>
    <col min="9475" max="9475" width="30.7109375" customWidth="1"/>
    <col min="9476" max="9476" width="4.7109375" customWidth="1"/>
    <col min="9477" max="9477" width="13.7109375" customWidth="1"/>
    <col min="9478" max="9480" width="12.7109375" customWidth="1"/>
    <col min="9482" max="9482" width="21" customWidth="1"/>
    <col min="9483" max="9483" width="36.5703125" customWidth="1"/>
    <col min="9730" max="9730" width="4.7109375" customWidth="1"/>
    <col min="9731" max="9731" width="30.7109375" customWidth="1"/>
    <col min="9732" max="9732" width="4.7109375" customWidth="1"/>
    <col min="9733" max="9733" width="13.7109375" customWidth="1"/>
    <col min="9734" max="9736" width="12.7109375" customWidth="1"/>
    <col min="9738" max="9738" width="21" customWidth="1"/>
    <col min="9739" max="9739" width="36.5703125" customWidth="1"/>
    <col min="9986" max="9986" width="4.7109375" customWidth="1"/>
    <col min="9987" max="9987" width="30.7109375" customWidth="1"/>
    <col min="9988" max="9988" width="4.7109375" customWidth="1"/>
    <col min="9989" max="9989" width="13.7109375" customWidth="1"/>
    <col min="9990" max="9992" width="12.7109375" customWidth="1"/>
    <col min="9994" max="9994" width="21" customWidth="1"/>
    <col min="9995" max="9995" width="36.5703125" customWidth="1"/>
    <col min="10242" max="10242" width="4.7109375" customWidth="1"/>
    <col min="10243" max="10243" width="30.7109375" customWidth="1"/>
    <col min="10244" max="10244" width="4.7109375" customWidth="1"/>
    <col min="10245" max="10245" width="13.7109375" customWidth="1"/>
    <col min="10246" max="10248" width="12.7109375" customWidth="1"/>
    <col min="10250" max="10250" width="21" customWidth="1"/>
    <col min="10251" max="10251" width="36.5703125" customWidth="1"/>
    <col min="10498" max="10498" width="4.7109375" customWidth="1"/>
    <col min="10499" max="10499" width="30.7109375" customWidth="1"/>
    <col min="10500" max="10500" width="4.7109375" customWidth="1"/>
    <col min="10501" max="10501" width="13.7109375" customWidth="1"/>
    <col min="10502" max="10504" width="12.7109375" customWidth="1"/>
    <col min="10506" max="10506" width="21" customWidth="1"/>
    <col min="10507" max="10507" width="36.5703125" customWidth="1"/>
    <col min="10754" max="10754" width="4.7109375" customWidth="1"/>
    <col min="10755" max="10755" width="30.7109375" customWidth="1"/>
    <col min="10756" max="10756" width="4.7109375" customWidth="1"/>
    <col min="10757" max="10757" width="13.7109375" customWidth="1"/>
    <col min="10758" max="10760" width="12.7109375" customWidth="1"/>
    <col min="10762" max="10762" width="21" customWidth="1"/>
    <col min="10763" max="10763" width="36.5703125" customWidth="1"/>
    <col min="11010" max="11010" width="4.7109375" customWidth="1"/>
    <col min="11011" max="11011" width="30.7109375" customWidth="1"/>
    <col min="11012" max="11012" width="4.7109375" customWidth="1"/>
    <col min="11013" max="11013" width="13.7109375" customWidth="1"/>
    <col min="11014" max="11016" width="12.7109375" customWidth="1"/>
    <col min="11018" max="11018" width="21" customWidth="1"/>
    <col min="11019" max="11019" width="36.5703125" customWidth="1"/>
    <col min="11266" max="11266" width="4.7109375" customWidth="1"/>
    <col min="11267" max="11267" width="30.7109375" customWidth="1"/>
    <col min="11268" max="11268" width="4.7109375" customWidth="1"/>
    <col min="11269" max="11269" width="13.7109375" customWidth="1"/>
    <col min="11270" max="11272" width="12.7109375" customWidth="1"/>
    <col min="11274" max="11274" width="21" customWidth="1"/>
    <col min="11275" max="11275" width="36.5703125" customWidth="1"/>
    <col min="11522" max="11522" width="4.7109375" customWidth="1"/>
    <col min="11523" max="11523" width="30.7109375" customWidth="1"/>
    <col min="11524" max="11524" width="4.7109375" customWidth="1"/>
    <col min="11525" max="11525" width="13.7109375" customWidth="1"/>
    <col min="11526" max="11528" width="12.7109375" customWidth="1"/>
    <col min="11530" max="11530" width="21" customWidth="1"/>
    <col min="11531" max="11531" width="36.5703125" customWidth="1"/>
    <col min="11778" max="11778" width="4.7109375" customWidth="1"/>
    <col min="11779" max="11779" width="30.7109375" customWidth="1"/>
    <col min="11780" max="11780" width="4.7109375" customWidth="1"/>
    <col min="11781" max="11781" width="13.7109375" customWidth="1"/>
    <col min="11782" max="11784" width="12.7109375" customWidth="1"/>
    <col min="11786" max="11786" width="21" customWidth="1"/>
    <col min="11787" max="11787" width="36.5703125" customWidth="1"/>
    <col min="12034" max="12034" width="4.7109375" customWidth="1"/>
    <col min="12035" max="12035" width="30.7109375" customWidth="1"/>
    <col min="12036" max="12036" width="4.7109375" customWidth="1"/>
    <col min="12037" max="12037" width="13.7109375" customWidth="1"/>
    <col min="12038" max="12040" width="12.7109375" customWidth="1"/>
    <col min="12042" max="12042" width="21" customWidth="1"/>
    <col min="12043" max="12043" width="36.5703125" customWidth="1"/>
    <col min="12290" max="12290" width="4.7109375" customWidth="1"/>
    <col min="12291" max="12291" width="30.7109375" customWidth="1"/>
    <col min="12292" max="12292" width="4.7109375" customWidth="1"/>
    <col min="12293" max="12293" width="13.7109375" customWidth="1"/>
    <col min="12294" max="12296" width="12.7109375" customWidth="1"/>
    <col min="12298" max="12298" width="21" customWidth="1"/>
    <col min="12299" max="12299" width="36.5703125" customWidth="1"/>
    <col min="12546" max="12546" width="4.7109375" customWidth="1"/>
    <col min="12547" max="12547" width="30.7109375" customWidth="1"/>
    <col min="12548" max="12548" width="4.7109375" customWidth="1"/>
    <col min="12549" max="12549" width="13.7109375" customWidth="1"/>
    <col min="12550" max="12552" width="12.7109375" customWidth="1"/>
    <col min="12554" max="12554" width="21" customWidth="1"/>
    <col min="12555" max="12555" width="36.5703125" customWidth="1"/>
    <col min="12802" max="12802" width="4.7109375" customWidth="1"/>
    <col min="12803" max="12803" width="30.7109375" customWidth="1"/>
    <col min="12804" max="12804" width="4.7109375" customWidth="1"/>
    <col min="12805" max="12805" width="13.7109375" customWidth="1"/>
    <col min="12806" max="12808" width="12.7109375" customWidth="1"/>
    <col min="12810" max="12810" width="21" customWidth="1"/>
    <col min="12811" max="12811" width="36.5703125" customWidth="1"/>
    <col min="13058" max="13058" width="4.7109375" customWidth="1"/>
    <col min="13059" max="13059" width="30.7109375" customWidth="1"/>
    <col min="13060" max="13060" width="4.7109375" customWidth="1"/>
    <col min="13061" max="13061" width="13.7109375" customWidth="1"/>
    <col min="13062" max="13064" width="12.7109375" customWidth="1"/>
    <col min="13066" max="13066" width="21" customWidth="1"/>
    <col min="13067" max="13067" width="36.5703125" customWidth="1"/>
    <col min="13314" max="13314" width="4.7109375" customWidth="1"/>
    <col min="13315" max="13315" width="30.7109375" customWidth="1"/>
    <col min="13316" max="13316" width="4.7109375" customWidth="1"/>
    <col min="13317" max="13317" width="13.7109375" customWidth="1"/>
    <col min="13318" max="13320" width="12.7109375" customWidth="1"/>
    <col min="13322" max="13322" width="21" customWidth="1"/>
    <col min="13323" max="13323" width="36.5703125" customWidth="1"/>
    <col min="13570" max="13570" width="4.7109375" customWidth="1"/>
    <col min="13571" max="13571" width="30.7109375" customWidth="1"/>
    <col min="13572" max="13572" width="4.7109375" customWidth="1"/>
    <col min="13573" max="13573" width="13.7109375" customWidth="1"/>
    <col min="13574" max="13576" width="12.7109375" customWidth="1"/>
    <col min="13578" max="13578" width="21" customWidth="1"/>
    <col min="13579" max="13579" width="36.5703125" customWidth="1"/>
    <col min="13826" max="13826" width="4.7109375" customWidth="1"/>
    <col min="13827" max="13827" width="30.7109375" customWidth="1"/>
    <col min="13828" max="13828" width="4.7109375" customWidth="1"/>
    <col min="13829" max="13829" width="13.7109375" customWidth="1"/>
    <col min="13830" max="13832" width="12.7109375" customWidth="1"/>
    <col min="13834" max="13834" width="21" customWidth="1"/>
    <col min="13835" max="13835" width="36.5703125" customWidth="1"/>
    <col min="14082" max="14082" width="4.7109375" customWidth="1"/>
    <col min="14083" max="14083" width="30.7109375" customWidth="1"/>
    <col min="14084" max="14084" width="4.7109375" customWidth="1"/>
    <col min="14085" max="14085" width="13.7109375" customWidth="1"/>
    <col min="14086" max="14088" width="12.7109375" customWidth="1"/>
    <col min="14090" max="14090" width="21" customWidth="1"/>
    <col min="14091" max="14091" width="36.5703125" customWidth="1"/>
    <col min="14338" max="14338" width="4.7109375" customWidth="1"/>
    <col min="14339" max="14339" width="30.7109375" customWidth="1"/>
    <col min="14340" max="14340" width="4.7109375" customWidth="1"/>
    <col min="14341" max="14341" width="13.7109375" customWidth="1"/>
    <col min="14342" max="14344" width="12.7109375" customWidth="1"/>
    <col min="14346" max="14346" width="21" customWidth="1"/>
    <col min="14347" max="14347" width="36.5703125" customWidth="1"/>
    <col min="14594" max="14594" width="4.7109375" customWidth="1"/>
    <col min="14595" max="14595" width="30.7109375" customWidth="1"/>
    <col min="14596" max="14596" width="4.7109375" customWidth="1"/>
    <col min="14597" max="14597" width="13.7109375" customWidth="1"/>
    <col min="14598" max="14600" width="12.7109375" customWidth="1"/>
    <col min="14602" max="14602" width="21" customWidth="1"/>
    <col min="14603" max="14603" width="36.5703125" customWidth="1"/>
    <col min="14850" max="14850" width="4.7109375" customWidth="1"/>
    <col min="14851" max="14851" width="30.7109375" customWidth="1"/>
    <col min="14852" max="14852" width="4.7109375" customWidth="1"/>
    <col min="14853" max="14853" width="13.7109375" customWidth="1"/>
    <col min="14854" max="14856" width="12.7109375" customWidth="1"/>
    <col min="14858" max="14858" width="21" customWidth="1"/>
    <col min="14859" max="14859" width="36.5703125" customWidth="1"/>
    <col min="15106" max="15106" width="4.7109375" customWidth="1"/>
    <col min="15107" max="15107" width="30.7109375" customWidth="1"/>
    <col min="15108" max="15108" width="4.7109375" customWidth="1"/>
    <col min="15109" max="15109" width="13.7109375" customWidth="1"/>
    <col min="15110" max="15112" width="12.7109375" customWidth="1"/>
    <col min="15114" max="15114" width="21" customWidth="1"/>
    <col min="15115" max="15115" width="36.5703125" customWidth="1"/>
    <col min="15362" max="15362" width="4.7109375" customWidth="1"/>
    <col min="15363" max="15363" width="30.7109375" customWidth="1"/>
    <col min="15364" max="15364" width="4.7109375" customWidth="1"/>
    <col min="15365" max="15365" width="13.7109375" customWidth="1"/>
    <col min="15366" max="15368" width="12.7109375" customWidth="1"/>
    <col min="15370" max="15370" width="21" customWidth="1"/>
    <col min="15371" max="15371" width="36.5703125" customWidth="1"/>
    <col min="15618" max="15618" width="4.7109375" customWidth="1"/>
    <col min="15619" max="15619" width="30.7109375" customWidth="1"/>
    <col min="15620" max="15620" width="4.7109375" customWidth="1"/>
    <col min="15621" max="15621" width="13.7109375" customWidth="1"/>
    <col min="15622" max="15624" width="12.7109375" customWidth="1"/>
    <col min="15626" max="15626" width="21" customWidth="1"/>
    <col min="15627" max="15627" width="36.5703125" customWidth="1"/>
    <col min="15874" max="15874" width="4.7109375" customWidth="1"/>
    <col min="15875" max="15875" width="30.7109375" customWidth="1"/>
    <col min="15876" max="15876" width="4.7109375" customWidth="1"/>
    <col min="15877" max="15877" width="13.7109375" customWidth="1"/>
    <col min="15878" max="15880" width="12.7109375" customWidth="1"/>
    <col min="15882" max="15882" width="21" customWidth="1"/>
    <col min="15883" max="15883" width="36.5703125" customWidth="1"/>
    <col min="16130" max="16130" width="4.7109375" customWidth="1"/>
    <col min="16131" max="16131" width="30.7109375" customWidth="1"/>
    <col min="16132" max="16132" width="4.7109375" customWidth="1"/>
    <col min="16133" max="16133" width="13.7109375" customWidth="1"/>
    <col min="16134" max="16136" width="12.7109375" customWidth="1"/>
    <col min="16138" max="16138" width="21" customWidth="1"/>
    <col min="16139" max="16139" width="36.5703125" customWidth="1"/>
  </cols>
  <sheetData>
    <row r="1" spans="1:14" s="166" customFormat="1" ht="12.75" customHeight="1">
      <c r="A1" s="159" t="s">
        <v>18</v>
      </c>
      <c r="B1" s="159" t="s">
        <v>19</v>
      </c>
      <c r="C1" s="160" t="s">
        <v>20</v>
      </c>
      <c r="D1" s="371" t="s">
        <v>21</v>
      </c>
      <c r="E1" s="161" t="s">
        <v>22</v>
      </c>
      <c r="F1" s="161" t="s">
        <v>23</v>
      </c>
      <c r="G1" s="162" t="s">
        <v>24</v>
      </c>
      <c r="H1" s="164"/>
      <c r="I1" s="164"/>
      <c r="J1" s="255"/>
      <c r="K1" s="164"/>
      <c r="L1" s="164"/>
      <c r="M1" s="164"/>
      <c r="N1" s="164"/>
    </row>
    <row r="2" spans="1:14" s="166" customFormat="1" ht="12.75" customHeight="1" thickBot="1">
      <c r="A2" s="167"/>
      <c r="B2" s="168"/>
      <c r="C2" s="169" t="s">
        <v>25</v>
      </c>
      <c r="D2" s="256"/>
      <c r="E2" s="170"/>
      <c r="F2" s="171" t="s">
        <v>26</v>
      </c>
      <c r="G2" s="172" t="s">
        <v>27</v>
      </c>
      <c r="H2" s="164"/>
      <c r="I2" s="165"/>
      <c r="J2" s="188"/>
      <c r="K2" s="165"/>
      <c r="L2" s="165"/>
      <c r="M2" s="164"/>
      <c r="N2" s="164"/>
    </row>
    <row r="3" spans="1:14" ht="12.75" customHeight="1">
      <c r="I3" s="165"/>
      <c r="J3" s="188"/>
      <c r="K3" s="165"/>
    </row>
    <row r="4" spans="1:14" s="186" customFormat="1" ht="19.5">
      <c r="A4" s="177">
        <v>5</v>
      </c>
      <c r="B4" s="178" t="s">
        <v>80</v>
      </c>
      <c r="C4" s="179"/>
      <c r="D4" s="373"/>
      <c r="E4" s="181"/>
      <c r="F4" s="181"/>
      <c r="G4" s="182"/>
      <c r="H4" s="184"/>
      <c r="I4" s="184"/>
      <c r="J4" s="258"/>
      <c r="K4" s="184"/>
      <c r="L4" s="184"/>
      <c r="M4" s="184"/>
      <c r="N4" s="184"/>
    </row>
    <row r="5" spans="1:14" ht="12.75" customHeight="1">
      <c r="A5" s="187"/>
      <c r="B5" s="87"/>
      <c r="C5" s="88"/>
      <c r="D5" s="374"/>
      <c r="E5" s="90"/>
      <c r="F5" s="90"/>
      <c r="G5" s="153"/>
      <c r="J5" s="188"/>
    </row>
    <row r="6" spans="1:14" ht="39" customHeight="1">
      <c r="A6" s="97">
        <v>1</v>
      </c>
      <c r="B6" s="98" t="s">
        <v>82</v>
      </c>
      <c r="C6" s="88" t="s">
        <v>83</v>
      </c>
      <c r="D6" s="121">
        <v>53</v>
      </c>
      <c r="E6" s="364">
        <f>+D6</f>
        <v>53</v>
      </c>
      <c r="F6" s="90"/>
      <c r="G6" s="365">
        <f>+E6*F6</f>
        <v>0</v>
      </c>
      <c r="I6" s="260" t="s">
        <v>56</v>
      </c>
      <c r="J6" s="213">
        <v>52.63</v>
      </c>
    </row>
    <row r="7" spans="1:14" ht="12.75" customHeight="1">
      <c r="A7" s="187"/>
      <c r="B7" s="366"/>
      <c r="C7" s="88"/>
      <c r="D7" s="120"/>
      <c r="E7" s="90"/>
      <c r="F7" s="90"/>
      <c r="G7" s="367"/>
      <c r="J7" s="188"/>
    </row>
    <row r="8" spans="1:14" ht="51.75" customHeight="1">
      <c r="A8" s="97">
        <f>+A6+1</f>
        <v>2</v>
      </c>
      <c r="B8" s="98" t="s">
        <v>84</v>
      </c>
      <c r="C8" s="88" t="s">
        <v>40</v>
      </c>
      <c r="D8" s="120">
        <v>6</v>
      </c>
      <c r="E8" s="90">
        <f>+D8</f>
        <v>6</v>
      </c>
      <c r="F8" s="90"/>
      <c r="G8" s="365">
        <f>E8*F8</f>
        <v>0</v>
      </c>
      <c r="H8" s="122"/>
      <c r="I8" s="260"/>
      <c r="J8" s="213"/>
    </row>
    <row r="9" spans="1:14" ht="12.75" customHeight="1">
      <c r="A9" s="189"/>
      <c r="B9" s="111"/>
      <c r="C9" s="196"/>
      <c r="D9" s="375"/>
      <c r="E9" s="266"/>
      <c r="F9" s="266"/>
      <c r="G9" s="265"/>
      <c r="H9" s="267"/>
      <c r="I9" s="267"/>
      <c r="J9" s="268"/>
    </row>
    <row r="10" spans="1:14" ht="140.25">
      <c r="A10" s="275">
        <f>+A8+1</f>
        <v>3</v>
      </c>
      <c r="B10" s="261" t="s">
        <v>105</v>
      </c>
      <c r="C10" s="262" t="s">
        <v>28</v>
      </c>
      <c r="D10" s="263" t="s">
        <v>85</v>
      </c>
      <c r="E10" s="263">
        <f>1.15*5.55*0.3+1.5*1.2*0.5+2.5</f>
        <v>5.3147500000000001</v>
      </c>
      <c r="F10" s="99"/>
      <c r="G10" s="365">
        <f>E10*F10</f>
        <v>0</v>
      </c>
      <c r="H10" s="203"/>
      <c r="I10" s="203"/>
      <c r="J10" s="268"/>
    </row>
    <row r="11" spans="1:14" ht="12.75" customHeight="1">
      <c r="A11" s="275"/>
      <c r="B11" s="261"/>
      <c r="C11" s="262"/>
      <c r="D11" s="263"/>
      <c r="E11" s="263"/>
      <c r="F11" s="99"/>
      <c r="G11" s="365"/>
      <c r="H11" s="203"/>
      <c r="I11" s="203"/>
      <c r="J11" s="268"/>
    </row>
    <row r="12" spans="1:14" ht="216.75">
      <c r="A12" s="275">
        <f>+A10+1</f>
        <v>4</v>
      </c>
      <c r="B12" s="111" t="s">
        <v>86</v>
      </c>
      <c r="C12" s="88" t="s">
        <v>28</v>
      </c>
      <c r="D12" s="120" t="s">
        <v>87</v>
      </c>
      <c r="E12" s="104">
        <f>17*1.2*0.6+24*1*0.4+2.5*2</f>
        <v>26.84</v>
      </c>
      <c r="F12" s="264"/>
      <c r="G12" s="306"/>
      <c r="H12" s="203"/>
      <c r="I12" s="203"/>
      <c r="J12" s="268"/>
    </row>
    <row r="13" spans="1:14" ht="12.75" customHeight="1">
      <c r="A13" s="189"/>
      <c r="B13" s="111" t="s">
        <v>47</v>
      </c>
      <c r="C13" s="196"/>
      <c r="D13" s="375"/>
      <c r="E13" s="266"/>
      <c r="F13" s="266"/>
      <c r="G13" s="306"/>
      <c r="H13" s="203"/>
      <c r="I13" s="203"/>
      <c r="J13" s="268"/>
    </row>
    <row r="14" spans="1:14" ht="12.75" customHeight="1">
      <c r="A14" s="189"/>
      <c r="B14" s="111" t="s">
        <v>28</v>
      </c>
      <c r="C14" s="269">
        <v>0.3</v>
      </c>
      <c r="D14" s="270"/>
      <c r="E14" s="271">
        <f>E12*C14</f>
        <v>8.0519999999999996</v>
      </c>
      <c r="F14" s="310"/>
      <c r="G14" s="368">
        <f>+E14*F14</f>
        <v>0</v>
      </c>
      <c r="H14" s="203"/>
      <c r="I14" s="203"/>
      <c r="J14" s="268"/>
    </row>
    <row r="15" spans="1:14" ht="12.75" customHeight="1">
      <c r="A15" s="189"/>
      <c r="B15" s="111" t="s">
        <v>48</v>
      </c>
      <c r="C15" s="269"/>
      <c r="D15" s="270"/>
      <c r="E15" s="271"/>
      <c r="F15" s="310"/>
      <c r="G15" s="368"/>
      <c r="H15" s="203"/>
      <c r="I15" s="203"/>
      <c r="J15" s="268"/>
    </row>
    <row r="16" spans="1:14" ht="12.75" customHeight="1">
      <c r="A16" s="189"/>
      <c r="B16" s="111" t="s">
        <v>28</v>
      </c>
      <c r="C16" s="269">
        <v>0.7</v>
      </c>
      <c r="D16" s="270"/>
      <c r="E16" s="271">
        <f>E12*C16</f>
        <v>18.788</v>
      </c>
      <c r="F16" s="90"/>
      <c r="G16" s="368">
        <f>+E16*F16</f>
        <v>0</v>
      </c>
      <c r="H16" s="203"/>
      <c r="I16" s="203"/>
      <c r="J16" s="268"/>
    </row>
    <row r="17" spans="1:13" ht="12.75" customHeight="1">
      <c r="A17" s="189"/>
      <c r="B17" s="123"/>
      <c r="C17" s="259"/>
      <c r="D17" s="272"/>
      <c r="E17" s="273"/>
      <c r="F17" s="274"/>
      <c r="G17" s="369"/>
      <c r="H17" s="203" t="s">
        <v>49</v>
      </c>
      <c r="I17" s="276"/>
      <c r="J17" s="277"/>
    </row>
    <row r="18" spans="1:13" ht="51">
      <c r="A18" s="275">
        <f>+A12+1</f>
        <v>5</v>
      </c>
      <c r="B18" s="111" t="s">
        <v>88</v>
      </c>
      <c r="C18" s="88" t="s">
        <v>30</v>
      </c>
      <c r="D18" s="120" t="s">
        <v>89</v>
      </c>
      <c r="E18" s="120">
        <f>17*0.6+24*1+5</f>
        <v>39.200000000000003</v>
      </c>
      <c r="F18" s="364"/>
      <c r="G18" s="370">
        <f>+E18*F18</f>
        <v>0</v>
      </c>
      <c r="H18" s="203"/>
      <c r="I18" s="276"/>
      <c r="J18" s="277"/>
      <c r="K18" s="109"/>
    </row>
    <row r="19" spans="1:13" ht="12.75" customHeight="1">
      <c r="A19" s="189"/>
      <c r="B19" s="123"/>
      <c r="C19" s="259"/>
      <c r="D19" s="272"/>
      <c r="E19" s="273"/>
      <c r="F19" s="274"/>
      <c r="G19" s="305"/>
      <c r="H19" s="203"/>
      <c r="I19" s="278"/>
      <c r="J19" s="279"/>
      <c r="K19" s="280"/>
    </row>
    <row r="20" spans="1:13" ht="89.25">
      <c r="A20" s="275">
        <f>+A18+1</f>
        <v>6</v>
      </c>
      <c r="B20" s="316" t="s">
        <v>91</v>
      </c>
      <c r="C20" s="209" t="s">
        <v>28</v>
      </c>
      <c r="D20" s="99" t="s">
        <v>90</v>
      </c>
      <c r="E20" s="99">
        <f>17*0.35</f>
        <v>5.9499999999999993</v>
      </c>
      <c r="F20" s="377"/>
      <c r="G20" s="378">
        <f>E20*F20</f>
        <v>0</v>
      </c>
      <c r="H20" s="122"/>
      <c r="I20" s="281"/>
      <c r="J20" s="282"/>
      <c r="K20" s="283"/>
    </row>
    <row r="21" spans="1:13" ht="12.75" customHeight="1">
      <c r="A21" s="189"/>
      <c r="B21" s="123"/>
      <c r="C21" s="259"/>
      <c r="D21" s="272"/>
      <c r="E21" s="273"/>
      <c r="F21" s="274"/>
      <c r="G21" s="305"/>
      <c r="H21" s="203"/>
      <c r="I21" s="203"/>
      <c r="J21" s="268"/>
    </row>
    <row r="22" spans="1:13" ht="191.25">
      <c r="A22" s="275">
        <f>+A20+1</f>
        <v>7</v>
      </c>
      <c r="B22" s="128" t="s">
        <v>92</v>
      </c>
      <c r="C22" s="88" t="s">
        <v>83</v>
      </c>
      <c r="D22" s="104">
        <v>17</v>
      </c>
      <c r="E22" s="104">
        <f>+D22</f>
        <v>17</v>
      </c>
      <c r="F22" s="90"/>
      <c r="G22" s="365">
        <f>E22*F22</f>
        <v>0</v>
      </c>
      <c r="H22" s="203"/>
      <c r="I22" s="285"/>
      <c r="J22" s="279"/>
    </row>
    <row r="23" spans="1:13" ht="12.75" customHeight="1">
      <c r="A23" s="286"/>
      <c r="B23" s="287"/>
      <c r="C23" s="259"/>
      <c r="D23" s="272"/>
      <c r="E23" s="273"/>
      <c r="F23" s="99"/>
      <c r="G23" s="305"/>
      <c r="H23" s="122"/>
      <c r="I23" s="288"/>
      <c r="J23" s="289"/>
      <c r="K23" s="290"/>
    </row>
    <row r="24" spans="1:13" ht="204">
      <c r="A24" s="275">
        <f>+A22+1</f>
        <v>8</v>
      </c>
      <c r="B24" s="380" t="s">
        <v>95</v>
      </c>
      <c r="C24" s="386" t="s">
        <v>40</v>
      </c>
      <c r="D24" s="381">
        <v>1</v>
      </c>
      <c r="E24" s="382">
        <v>1</v>
      </c>
      <c r="F24" s="382"/>
      <c r="G24" s="365">
        <f>E24*F24</f>
        <v>0</v>
      </c>
      <c r="H24" s="291"/>
      <c r="I24" s="285"/>
      <c r="J24" s="279"/>
      <c r="K24" s="292"/>
      <c r="L24" s="293"/>
    </row>
    <row r="25" spans="1:13" ht="12.75" customHeight="1">
      <c r="A25" s="286"/>
      <c r="B25" s="111"/>
      <c r="C25" s="387"/>
      <c r="D25" s="113"/>
      <c r="E25" s="113"/>
      <c r="F25" s="99"/>
      <c r="G25" s="305"/>
      <c r="H25" s="291"/>
      <c r="I25" s="291"/>
      <c r="J25" s="294"/>
      <c r="K25" s="293"/>
    </row>
    <row r="26" spans="1:13" ht="89.25">
      <c r="A26" s="275">
        <f>+A24+1</f>
        <v>9</v>
      </c>
      <c r="B26" s="383" t="s">
        <v>94</v>
      </c>
      <c r="C26" s="386" t="s">
        <v>40</v>
      </c>
      <c r="D26" s="384">
        <v>1</v>
      </c>
      <c r="E26" s="385">
        <f>+D26</f>
        <v>1</v>
      </c>
      <c r="F26" s="382"/>
      <c r="G26" s="365">
        <f>E26*F26</f>
        <v>0</v>
      </c>
      <c r="H26" s="291"/>
      <c r="I26" s="291"/>
      <c r="J26" s="294"/>
      <c r="K26" s="293"/>
    </row>
    <row r="27" spans="1:13" ht="12.75" customHeight="1">
      <c r="A27" s="286"/>
      <c r="B27" s="111"/>
      <c r="C27" s="284"/>
      <c r="D27" s="113"/>
      <c r="E27" s="113"/>
      <c r="F27" s="99"/>
      <c r="G27" s="305"/>
      <c r="H27" s="291"/>
      <c r="I27" s="291"/>
      <c r="J27" s="294"/>
      <c r="K27" s="293"/>
    </row>
    <row r="28" spans="1:13" ht="182.25" customHeight="1">
      <c r="A28" s="275">
        <f>+A26+1</f>
        <v>10</v>
      </c>
      <c r="B28" s="128" t="s">
        <v>96</v>
      </c>
      <c r="C28" s="379" t="s">
        <v>40</v>
      </c>
      <c r="D28" s="206">
        <v>1</v>
      </c>
      <c r="E28" s="206">
        <f>+D28</f>
        <v>1</v>
      </c>
      <c r="F28" s="206"/>
      <c r="G28" s="207">
        <f>E28*F28</f>
        <v>0</v>
      </c>
      <c r="H28" s="122"/>
      <c r="I28" s="122"/>
      <c r="J28" s="296"/>
      <c r="M28" s="295"/>
    </row>
    <row r="29" spans="1:13" ht="12.75" customHeight="1">
      <c r="A29" s="297"/>
      <c r="B29" s="123"/>
      <c r="C29" s="298"/>
      <c r="D29" s="99"/>
      <c r="E29" s="99"/>
      <c r="F29" s="190"/>
      <c r="G29" s="307"/>
      <c r="H29" s="291"/>
      <c r="I29" s="291"/>
      <c r="J29" s="299"/>
      <c r="K29" s="300"/>
    </row>
    <row r="30" spans="1:13" ht="117.75" customHeight="1">
      <c r="A30" s="286">
        <f>+A28+1</f>
        <v>11</v>
      </c>
      <c r="B30" s="234" t="s">
        <v>93</v>
      </c>
      <c r="C30" s="379" t="s">
        <v>28</v>
      </c>
      <c r="D30" s="206">
        <v>23.66</v>
      </c>
      <c r="E30" s="206">
        <f>+D30</f>
        <v>23.66</v>
      </c>
      <c r="F30" s="206"/>
      <c r="G30" s="388">
        <f>E30*F30</f>
        <v>0</v>
      </c>
      <c r="H30" s="291"/>
      <c r="I30" s="291"/>
      <c r="J30" s="299"/>
      <c r="K30" s="300"/>
    </row>
    <row r="31" spans="1:13" ht="12.75" customHeight="1">
      <c r="A31" s="297"/>
      <c r="B31" s="123"/>
      <c r="C31" s="298"/>
      <c r="D31" s="99"/>
      <c r="E31" s="99"/>
      <c r="F31" s="190"/>
      <c r="G31" s="307"/>
      <c r="H31" s="291"/>
      <c r="I31" s="291"/>
      <c r="J31" s="299"/>
      <c r="K31" s="300"/>
    </row>
    <row r="32" spans="1:13" ht="120.75" customHeight="1">
      <c r="A32" s="286">
        <f>+A30+1</f>
        <v>12</v>
      </c>
      <c r="B32" s="111" t="s">
        <v>97</v>
      </c>
      <c r="C32" s="284" t="s">
        <v>40</v>
      </c>
      <c r="D32" s="203">
        <v>1</v>
      </c>
      <c r="E32" s="267">
        <f>+D32</f>
        <v>1</v>
      </c>
      <c r="F32" s="267"/>
      <c r="G32" s="250">
        <f>E32*F32</f>
        <v>0</v>
      </c>
      <c r="H32" s="291"/>
      <c r="I32" s="291"/>
      <c r="J32" s="299"/>
      <c r="K32" s="300"/>
    </row>
    <row r="33" spans="1:14" ht="12.75" customHeight="1">
      <c r="A33" s="297"/>
      <c r="B33" s="123"/>
      <c r="C33" s="298"/>
      <c r="D33" s="99"/>
      <c r="E33" s="99"/>
      <c r="F33" s="190"/>
      <c r="G33" s="307"/>
      <c r="H33" s="291"/>
      <c r="I33" s="291"/>
      <c r="J33" s="299"/>
      <c r="K33" s="300"/>
    </row>
    <row r="34" spans="1:14" ht="106.5" customHeight="1">
      <c r="A34" s="286">
        <f>+A32+1</f>
        <v>13</v>
      </c>
      <c r="B34" s="111" t="s">
        <v>98</v>
      </c>
      <c r="C34" s="284" t="s">
        <v>40</v>
      </c>
      <c r="D34" s="203">
        <v>1</v>
      </c>
      <c r="E34" s="267">
        <f>+D34</f>
        <v>1</v>
      </c>
      <c r="F34" s="267"/>
      <c r="G34" s="250">
        <f>E34*F34</f>
        <v>0</v>
      </c>
      <c r="H34" s="291"/>
      <c r="I34" s="291"/>
      <c r="J34" s="299"/>
      <c r="K34" s="300"/>
    </row>
    <row r="35" spans="1:14" ht="12.75" customHeight="1">
      <c r="A35" s="297"/>
      <c r="B35" s="123"/>
      <c r="C35" s="298"/>
      <c r="D35" s="99"/>
      <c r="E35" s="99"/>
      <c r="F35" s="190"/>
      <c r="G35" s="307"/>
      <c r="H35" s="291"/>
      <c r="I35" s="291"/>
      <c r="J35" s="299"/>
      <c r="K35" s="300"/>
    </row>
    <row r="36" spans="1:14" ht="89.25">
      <c r="A36" s="286">
        <f>+A34+1</f>
        <v>14</v>
      </c>
      <c r="B36" s="123" t="s">
        <v>99</v>
      </c>
      <c r="C36" s="88" t="s">
        <v>28</v>
      </c>
      <c r="D36" s="120" t="s">
        <v>100</v>
      </c>
      <c r="E36" s="120">
        <f>24*1*0.1</f>
        <v>2.4000000000000004</v>
      </c>
      <c r="F36" s="190"/>
      <c r="G36" s="250">
        <f>E36*F36</f>
        <v>0</v>
      </c>
      <c r="H36" s="291"/>
      <c r="I36" s="291"/>
      <c r="J36" s="299"/>
      <c r="K36" s="300"/>
    </row>
    <row r="37" spans="1:14" ht="12.75" customHeight="1">
      <c r="A37" s="297"/>
      <c r="B37" s="123"/>
      <c r="C37" s="298"/>
      <c r="D37" s="99"/>
      <c r="E37" s="99"/>
      <c r="F37" s="190"/>
      <c r="G37" s="307"/>
      <c r="H37" s="291"/>
      <c r="I37" s="291"/>
      <c r="J37" s="299"/>
      <c r="K37" s="300"/>
    </row>
    <row r="38" spans="1:14" ht="143.25" customHeight="1">
      <c r="A38" s="286">
        <f>+A36+1</f>
        <v>15</v>
      </c>
      <c r="B38" s="123" t="s">
        <v>101</v>
      </c>
      <c r="C38" s="88" t="s">
        <v>83</v>
      </c>
      <c r="D38" s="104">
        <v>22</v>
      </c>
      <c r="E38" s="104">
        <f>+D38</f>
        <v>22</v>
      </c>
      <c r="F38" s="90"/>
      <c r="G38" s="365">
        <f>E38*F38</f>
        <v>0</v>
      </c>
      <c r="H38" s="291"/>
      <c r="I38" s="291"/>
      <c r="J38" s="299"/>
      <c r="K38" s="300"/>
    </row>
    <row r="39" spans="1:14" ht="12.75" customHeight="1">
      <c r="A39" s="286"/>
      <c r="B39" s="123"/>
      <c r="C39" s="298"/>
      <c r="D39" s="99"/>
      <c r="E39" s="99"/>
      <c r="F39" s="190"/>
      <c r="G39" s="307"/>
      <c r="H39" s="291"/>
      <c r="I39" s="291"/>
      <c r="J39" s="299"/>
      <c r="K39" s="300"/>
    </row>
    <row r="40" spans="1:14" ht="89.25">
      <c r="A40" s="286">
        <f>+A38+1</f>
        <v>16</v>
      </c>
      <c r="B40" s="123" t="s">
        <v>102</v>
      </c>
      <c r="C40" s="88" t="s">
        <v>30</v>
      </c>
      <c r="D40" s="104">
        <v>25</v>
      </c>
      <c r="E40" s="104">
        <f>+D40</f>
        <v>25</v>
      </c>
      <c r="F40" s="90"/>
      <c r="G40" s="365">
        <f>E40*F40</f>
        <v>0</v>
      </c>
      <c r="H40" s="291"/>
      <c r="I40" s="291"/>
      <c r="J40" s="299"/>
      <c r="K40" s="300"/>
    </row>
    <row r="41" spans="1:14" ht="12.75" customHeight="1">
      <c r="A41" s="297"/>
      <c r="B41" s="123"/>
      <c r="C41" s="298"/>
      <c r="D41" s="99"/>
      <c r="E41" s="99"/>
      <c r="F41" s="190"/>
      <c r="G41" s="307"/>
      <c r="H41" s="291"/>
      <c r="I41" s="291"/>
      <c r="J41" s="299"/>
      <c r="K41" s="300"/>
    </row>
    <row r="42" spans="1:14" ht="51">
      <c r="A42" s="286">
        <f>+A40+1</f>
        <v>17</v>
      </c>
      <c r="B42" s="139" t="s">
        <v>43</v>
      </c>
      <c r="C42" s="220"/>
      <c r="D42" s="99"/>
      <c r="E42" s="122"/>
      <c r="F42" s="122"/>
      <c r="G42" s="389">
        <f>SUM(G5:G40)*0.1</f>
        <v>0</v>
      </c>
      <c r="H42" s="122"/>
      <c r="I42" s="122"/>
      <c r="J42" s="299"/>
    </row>
    <row r="43" spans="1:14" ht="12.75" customHeight="1">
      <c r="A43" s="187"/>
      <c r="B43" s="128"/>
      <c r="C43" s="140"/>
      <c r="D43" s="120"/>
      <c r="E43" s="90"/>
      <c r="F43" s="90"/>
      <c r="G43" s="91"/>
    </row>
    <row r="44" spans="1:14" s="85" customFormat="1" ht="20.25" thickBot="1">
      <c r="A44" s="177">
        <v>5</v>
      </c>
      <c r="B44" s="178" t="s">
        <v>80</v>
      </c>
      <c r="C44" s="224"/>
      <c r="D44" s="376"/>
      <c r="E44" s="226"/>
      <c r="F44" s="227" t="s">
        <v>35</v>
      </c>
      <c r="G44" s="253">
        <f>SUM(G5:G42)</f>
        <v>0</v>
      </c>
      <c r="H44" s="229"/>
      <c r="I44" s="229"/>
      <c r="J44" s="301"/>
      <c r="K44" s="231"/>
      <c r="L44" s="229"/>
      <c r="M44" s="229"/>
      <c r="N44" s="229"/>
    </row>
    <row r="45" spans="1:14" ht="15.75" thickTop="1"/>
    <row r="47" spans="1:14" ht="15">
      <c r="B47" s="302"/>
      <c r="C47" s="303"/>
      <c r="D47" s="110"/>
      <c r="E47" s="110"/>
      <c r="F47" s="206"/>
      <c r="G47" s="207"/>
      <c r="H47" s="291"/>
      <c r="I47" s="304"/>
    </row>
  </sheetData>
  <pageMargins left="0.78740157480314965" right="0.19685039370078741" top="0.59055118110236227" bottom="0.59055118110236227" header="0" footer="0.19685039370078741"/>
  <pageSetup paperSize="9" orientation="portrait" r:id="rId1"/>
  <headerFooter>
    <oddFooter>Stran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7"/>
  <sheetViews>
    <sheetView topLeftCell="A19" workbookViewId="0">
      <selection activeCell="F6" sqref="F6:F29"/>
    </sheetView>
  </sheetViews>
  <sheetFormatPr defaultRowHeight="12.75" customHeight="1"/>
  <cols>
    <col min="1" max="1" width="4.7109375" style="146" customWidth="1"/>
    <col min="2" max="2" width="30.7109375" customWidth="1"/>
    <col min="3" max="3" width="4.7109375" style="147" customWidth="1"/>
    <col min="4" max="4" width="14.7109375" style="148" customWidth="1"/>
    <col min="5" max="5" width="12.7109375" style="149" customWidth="1"/>
    <col min="6" max="6" width="11.7109375" style="150" customWidth="1"/>
    <col min="7" max="7" width="12.7109375" style="129" customWidth="1"/>
    <col min="8" max="8" width="4.7109375" style="129" hidden="1" customWidth="1"/>
    <col min="9" max="9" width="15.7109375" style="106" hidden="1" customWidth="1"/>
    <col min="10" max="10" width="15.7109375" style="151" hidden="1" customWidth="1"/>
    <col min="11" max="11" width="15.7109375" style="108" hidden="1" customWidth="1"/>
    <col min="12" max="13" width="15.7109375" style="96" customWidth="1"/>
    <col min="258" max="258" width="4.7109375" customWidth="1"/>
    <col min="259" max="259" width="30.7109375" customWidth="1"/>
    <col min="260" max="260" width="4.7109375" customWidth="1"/>
    <col min="261" max="261" width="13.7109375" customWidth="1"/>
    <col min="262" max="264" width="12.7109375" customWidth="1"/>
    <col min="266" max="266" width="21" customWidth="1"/>
    <col min="267" max="267" width="36.5703125" customWidth="1"/>
    <col min="514" max="514" width="4.7109375" customWidth="1"/>
    <col min="515" max="515" width="30.7109375" customWidth="1"/>
    <col min="516" max="516" width="4.7109375" customWidth="1"/>
    <col min="517" max="517" width="13.7109375" customWidth="1"/>
    <col min="518" max="520" width="12.7109375" customWidth="1"/>
    <col min="522" max="522" width="21" customWidth="1"/>
    <col min="523" max="523" width="36.5703125" customWidth="1"/>
    <col min="770" max="770" width="4.7109375" customWidth="1"/>
    <col min="771" max="771" width="30.7109375" customWidth="1"/>
    <col min="772" max="772" width="4.7109375" customWidth="1"/>
    <col min="773" max="773" width="13.7109375" customWidth="1"/>
    <col min="774" max="776" width="12.7109375" customWidth="1"/>
    <col min="778" max="778" width="21" customWidth="1"/>
    <col min="779" max="779" width="36.5703125" customWidth="1"/>
    <col min="1026" max="1026" width="4.7109375" customWidth="1"/>
    <col min="1027" max="1027" width="30.7109375" customWidth="1"/>
    <col min="1028" max="1028" width="4.7109375" customWidth="1"/>
    <col min="1029" max="1029" width="13.7109375" customWidth="1"/>
    <col min="1030" max="1032" width="12.7109375" customWidth="1"/>
    <col min="1034" max="1034" width="21" customWidth="1"/>
    <col min="1035" max="1035" width="36.5703125" customWidth="1"/>
    <col min="1282" max="1282" width="4.7109375" customWidth="1"/>
    <col min="1283" max="1283" width="30.7109375" customWidth="1"/>
    <col min="1284" max="1284" width="4.7109375" customWidth="1"/>
    <col min="1285" max="1285" width="13.7109375" customWidth="1"/>
    <col min="1286" max="1288" width="12.7109375" customWidth="1"/>
    <col min="1290" max="1290" width="21" customWidth="1"/>
    <col min="1291" max="1291" width="36.5703125" customWidth="1"/>
    <col min="1538" max="1538" width="4.7109375" customWidth="1"/>
    <col min="1539" max="1539" width="30.7109375" customWidth="1"/>
    <col min="1540" max="1540" width="4.7109375" customWidth="1"/>
    <col min="1541" max="1541" width="13.7109375" customWidth="1"/>
    <col min="1542" max="1544" width="12.7109375" customWidth="1"/>
    <col min="1546" max="1546" width="21" customWidth="1"/>
    <col min="1547" max="1547" width="36.5703125" customWidth="1"/>
    <col min="1794" max="1794" width="4.7109375" customWidth="1"/>
    <col min="1795" max="1795" width="30.7109375" customWidth="1"/>
    <col min="1796" max="1796" width="4.7109375" customWidth="1"/>
    <col min="1797" max="1797" width="13.7109375" customWidth="1"/>
    <col min="1798" max="1800" width="12.7109375" customWidth="1"/>
    <col min="1802" max="1802" width="21" customWidth="1"/>
    <col min="1803" max="1803" width="36.5703125" customWidth="1"/>
    <col min="2050" max="2050" width="4.7109375" customWidth="1"/>
    <col min="2051" max="2051" width="30.7109375" customWidth="1"/>
    <col min="2052" max="2052" width="4.7109375" customWidth="1"/>
    <col min="2053" max="2053" width="13.7109375" customWidth="1"/>
    <col min="2054" max="2056" width="12.7109375" customWidth="1"/>
    <col min="2058" max="2058" width="21" customWidth="1"/>
    <col min="2059" max="2059" width="36.5703125" customWidth="1"/>
    <col min="2306" max="2306" width="4.7109375" customWidth="1"/>
    <col min="2307" max="2307" width="30.7109375" customWidth="1"/>
    <col min="2308" max="2308" width="4.7109375" customWidth="1"/>
    <col min="2309" max="2309" width="13.7109375" customWidth="1"/>
    <col min="2310" max="2312" width="12.7109375" customWidth="1"/>
    <col min="2314" max="2314" width="21" customWidth="1"/>
    <col min="2315" max="2315" width="36.5703125" customWidth="1"/>
    <col min="2562" max="2562" width="4.7109375" customWidth="1"/>
    <col min="2563" max="2563" width="30.7109375" customWidth="1"/>
    <col min="2564" max="2564" width="4.7109375" customWidth="1"/>
    <col min="2565" max="2565" width="13.7109375" customWidth="1"/>
    <col min="2566" max="2568" width="12.7109375" customWidth="1"/>
    <col min="2570" max="2570" width="21" customWidth="1"/>
    <col min="2571" max="2571" width="36.5703125" customWidth="1"/>
    <col min="2818" max="2818" width="4.7109375" customWidth="1"/>
    <col min="2819" max="2819" width="30.7109375" customWidth="1"/>
    <col min="2820" max="2820" width="4.7109375" customWidth="1"/>
    <col min="2821" max="2821" width="13.7109375" customWidth="1"/>
    <col min="2822" max="2824" width="12.7109375" customWidth="1"/>
    <col min="2826" max="2826" width="21" customWidth="1"/>
    <col min="2827" max="2827" width="36.5703125" customWidth="1"/>
    <col min="3074" max="3074" width="4.7109375" customWidth="1"/>
    <col min="3075" max="3075" width="30.7109375" customWidth="1"/>
    <col min="3076" max="3076" width="4.7109375" customWidth="1"/>
    <col min="3077" max="3077" width="13.7109375" customWidth="1"/>
    <col min="3078" max="3080" width="12.7109375" customWidth="1"/>
    <col min="3082" max="3082" width="21" customWidth="1"/>
    <col min="3083" max="3083" width="36.5703125" customWidth="1"/>
    <col min="3330" max="3330" width="4.7109375" customWidth="1"/>
    <col min="3331" max="3331" width="30.7109375" customWidth="1"/>
    <col min="3332" max="3332" width="4.7109375" customWidth="1"/>
    <col min="3333" max="3333" width="13.7109375" customWidth="1"/>
    <col min="3334" max="3336" width="12.7109375" customWidth="1"/>
    <col min="3338" max="3338" width="21" customWidth="1"/>
    <col min="3339" max="3339" width="36.5703125" customWidth="1"/>
    <col min="3586" max="3586" width="4.7109375" customWidth="1"/>
    <col min="3587" max="3587" width="30.7109375" customWidth="1"/>
    <col min="3588" max="3588" width="4.7109375" customWidth="1"/>
    <col min="3589" max="3589" width="13.7109375" customWidth="1"/>
    <col min="3590" max="3592" width="12.7109375" customWidth="1"/>
    <col min="3594" max="3594" width="21" customWidth="1"/>
    <col min="3595" max="3595" width="36.5703125" customWidth="1"/>
    <col min="3842" max="3842" width="4.7109375" customWidth="1"/>
    <col min="3843" max="3843" width="30.7109375" customWidth="1"/>
    <col min="3844" max="3844" width="4.7109375" customWidth="1"/>
    <col min="3845" max="3845" width="13.7109375" customWidth="1"/>
    <col min="3846" max="3848" width="12.7109375" customWidth="1"/>
    <col min="3850" max="3850" width="21" customWidth="1"/>
    <col min="3851" max="3851" width="36.5703125" customWidth="1"/>
    <col min="4098" max="4098" width="4.7109375" customWidth="1"/>
    <col min="4099" max="4099" width="30.7109375" customWidth="1"/>
    <col min="4100" max="4100" width="4.7109375" customWidth="1"/>
    <col min="4101" max="4101" width="13.7109375" customWidth="1"/>
    <col min="4102" max="4104" width="12.7109375" customWidth="1"/>
    <col min="4106" max="4106" width="21" customWidth="1"/>
    <col min="4107" max="4107" width="36.5703125" customWidth="1"/>
    <col min="4354" max="4354" width="4.7109375" customWidth="1"/>
    <col min="4355" max="4355" width="30.7109375" customWidth="1"/>
    <col min="4356" max="4356" width="4.7109375" customWidth="1"/>
    <col min="4357" max="4357" width="13.7109375" customWidth="1"/>
    <col min="4358" max="4360" width="12.7109375" customWidth="1"/>
    <col min="4362" max="4362" width="21" customWidth="1"/>
    <col min="4363" max="4363" width="36.5703125" customWidth="1"/>
    <col min="4610" max="4610" width="4.7109375" customWidth="1"/>
    <col min="4611" max="4611" width="30.7109375" customWidth="1"/>
    <col min="4612" max="4612" width="4.7109375" customWidth="1"/>
    <col min="4613" max="4613" width="13.7109375" customWidth="1"/>
    <col min="4614" max="4616" width="12.7109375" customWidth="1"/>
    <col min="4618" max="4618" width="21" customWidth="1"/>
    <col min="4619" max="4619" width="36.5703125" customWidth="1"/>
    <col min="4866" max="4866" width="4.7109375" customWidth="1"/>
    <col min="4867" max="4867" width="30.7109375" customWidth="1"/>
    <col min="4868" max="4868" width="4.7109375" customWidth="1"/>
    <col min="4869" max="4869" width="13.7109375" customWidth="1"/>
    <col min="4870" max="4872" width="12.7109375" customWidth="1"/>
    <col min="4874" max="4874" width="21" customWidth="1"/>
    <col min="4875" max="4875" width="36.5703125" customWidth="1"/>
    <col min="5122" max="5122" width="4.7109375" customWidth="1"/>
    <col min="5123" max="5123" width="30.7109375" customWidth="1"/>
    <col min="5124" max="5124" width="4.7109375" customWidth="1"/>
    <col min="5125" max="5125" width="13.7109375" customWidth="1"/>
    <col min="5126" max="5128" width="12.7109375" customWidth="1"/>
    <col min="5130" max="5130" width="21" customWidth="1"/>
    <col min="5131" max="5131" width="36.5703125" customWidth="1"/>
    <col min="5378" max="5378" width="4.7109375" customWidth="1"/>
    <col min="5379" max="5379" width="30.7109375" customWidth="1"/>
    <col min="5380" max="5380" width="4.7109375" customWidth="1"/>
    <col min="5381" max="5381" width="13.7109375" customWidth="1"/>
    <col min="5382" max="5384" width="12.7109375" customWidth="1"/>
    <col min="5386" max="5386" width="21" customWidth="1"/>
    <col min="5387" max="5387" width="36.5703125" customWidth="1"/>
    <col min="5634" max="5634" width="4.7109375" customWidth="1"/>
    <col min="5635" max="5635" width="30.7109375" customWidth="1"/>
    <col min="5636" max="5636" width="4.7109375" customWidth="1"/>
    <col min="5637" max="5637" width="13.7109375" customWidth="1"/>
    <col min="5638" max="5640" width="12.7109375" customWidth="1"/>
    <col min="5642" max="5642" width="21" customWidth="1"/>
    <col min="5643" max="5643" width="36.5703125" customWidth="1"/>
    <col min="5890" max="5890" width="4.7109375" customWidth="1"/>
    <col min="5891" max="5891" width="30.7109375" customWidth="1"/>
    <col min="5892" max="5892" width="4.7109375" customWidth="1"/>
    <col min="5893" max="5893" width="13.7109375" customWidth="1"/>
    <col min="5894" max="5896" width="12.7109375" customWidth="1"/>
    <col min="5898" max="5898" width="21" customWidth="1"/>
    <col min="5899" max="5899" width="36.5703125" customWidth="1"/>
    <col min="6146" max="6146" width="4.7109375" customWidth="1"/>
    <col min="6147" max="6147" width="30.7109375" customWidth="1"/>
    <col min="6148" max="6148" width="4.7109375" customWidth="1"/>
    <col min="6149" max="6149" width="13.7109375" customWidth="1"/>
    <col min="6150" max="6152" width="12.7109375" customWidth="1"/>
    <col min="6154" max="6154" width="21" customWidth="1"/>
    <col min="6155" max="6155" width="36.5703125" customWidth="1"/>
    <col min="6402" max="6402" width="4.7109375" customWidth="1"/>
    <col min="6403" max="6403" width="30.7109375" customWidth="1"/>
    <col min="6404" max="6404" width="4.7109375" customWidth="1"/>
    <col min="6405" max="6405" width="13.7109375" customWidth="1"/>
    <col min="6406" max="6408" width="12.7109375" customWidth="1"/>
    <col min="6410" max="6410" width="21" customWidth="1"/>
    <col min="6411" max="6411" width="36.5703125" customWidth="1"/>
    <col min="6658" max="6658" width="4.7109375" customWidth="1"/>
    <col min="6659" max="6659" width="30.7109375" customWidth="1"/>
    <col min="6660" max="6660" width="4.7109375" customWidth="1"/>
    <col min="6661" max="6661" width="13.7109375" customWidth="1"/>
    <col min="6662" max="6664" width="12.7109375" customWidth="1"/>
    <col min="6666" max="6666" width="21" customWidth="1"/>
    <col min="6667" max="6667" width="36.5703125" customWidth="1"/>
    <col min="6914" max="6914" width="4.7109375" customWidth="1"/>
    <col min="6915" max="6915" width="30.7109375" customWidth="1"/>
    <col min="6916" max="6916" width="4.7109375" customWidth="1"/>
    <col min="6917" max="6917" width="13.7109375" customWidth="1"/>
    <col min="6918" max="6920" width="12.7109375" customWidth="1"/>
    <col min="6922" max="6922" width="21" customWidth="1"/>
    <col min="6923" max="6923" width="36.5703125" customWidth="1"/>
    <col min="7170" max="7170" width="4.7109375" customWidth="1"/>
    <col min="7171" max="7171" width="30.7109375" customWidth="1"/>
    <col min="7172" max="7172" width="4.7109375" customWidth="1"/>
    <col min="7173" max="7173" width="13.7109375" customWidth="1"/>
    <col min="7174" max="7176" width="12.7109375" customWidth="1"/>
    <col min="7178" max="7178" width="21" customWidth="1"/>
    <col min="7179" max="7179" width="36.5703125" customWidth="1"/>
    <col min="7426" max="7426" width="4.7109375" customWidth="1"/>
    <col min="7427" max="7427" width="30.7109375" customWidth="1"/>
    <col min="7428" max="7428" width="4.7109375" customWidth="1"/>
    <col min="7429" max="7429" width="13.7109375" customWidth="1"/>
    <col min="7430" max="7432" width="12.7109375" customWidth="1"/>
    <col min="7434" max="7434" width="21" customWidth="1"/>
    <col min="7435" max="7435" width="36.5703125" customWidth="1"/>
    <col min="7682" max="7682" width="4.7109375" customWidth="1"/>
    <col min="7683" max="7683" width="30.7109375" customWidth="1"/>
    <col min="7684" max="7684" width="4.7109375" customWidth="1"/>
    <col min="7685" max="7685" width="13.7109375" customWidth="1"/>
    <col min="7686" max="7688" width="12.7109375" customWidth="1"/>
    <col min="7690" max="7690" width="21" customWidth="1"/>
    <col min="7691" max="7691" width="36.5703125" customWidth="1"/>
    <col min="7938" max="7938" width="4.7109375" customWidth="1"/>
    <col min="7939" max="7939" width="30.7109375" customWidth="1"/>
    <col min="7940" max="7940" width="4.7109375" customWidth="1"/>
    <col min="7941" max="7941" width="13.7109375" customWidth="1"/>
    <col min="7942" max="7944" width="12.7109375" customWidth="1"/>
    <col min="7946" max="7946" width="21" customWidth="1"/>
    <col min="7947" max="7947" width="36.5703125" customWidth="1"/>
    <col min="8194" max="8194" width="4.7109375" customWidth="1"/>
    <col min="8195" max="8195" width="30.7109375" customWidth="1"/>
    <col min="8196" max="8196" width="4.7109375" customWidth="1"/>
    <col min="8197" max="8197" width="13.7109375" customWidth="1"/>
    <col min="8198" max="8200" width="12.7109375" customWidth="1"/>
    <col min="8202" max="8202" width="21" customWidth="1"/>
    <col min="8203" max="8203" width="36.5703125" customWidth="1"/>
    <col min="8450" max="8450" width="4.7109375" customWidth="1"/>
    <col min="8451" max="8451" width="30.7109375" customWidth="1"/>
    <col min="8452" max="8452" width="4.7109375" customWidth="1"/>
    <col min="8453" max="8453" width="13.7109375" customWidth="1"/>
    <col min="8454" max="8456" width="12.7109375" customWidth="1"/>
    <col min="8458" max="8458" width="21" customWidth="1"/>
    <col min="8459" max="8459" width="36.5703125" customWidth="1"/>
    <col min="8706" max="8706" width="4.7109375" customWidth="1"/>
    <col min="8707" max="8707" width="30.7109375" customWidth="1"/>
    <col min="8708" max="8708" width="4.7109375" customWidth="1"/>
    <col min="8709" max="8709" width="13.7109375" customWidth="1"/>
    <col min="8710" max="8712" width="12.7109375" customWidth="1"/>
    <col min="8714" max="8714" width="21" customWidth="1"/>
    <col min="8715" max="8715" width="36.5703125" customWidth="1"/>
    <col min="8962" max="8962" width="4.7109375" customWidth="1"/>
    <col min="8963" max="8963" width="30.7109375" customWidth="1"/>
    <col min="8964" max="8964" width="4.7109375" customWidth="1"/>
    <col min="8965" max="8965" width="13.7109375" customWidth="1"/>
    <col min="8966" max="8968" width="12.7109375" customWidth="1"/>
    <col min="8970" max="8970" width="21" customWidth="1"/>
    <col min="8971" max="8971" width="36.5703125" customWidth="1"/>
    <col min="9218" max="9218" width="4.7109375" customWidth="1"/>
    <col min="9219" max="9219" width="30.7109375" customWidth="1"/>
    <col min="9220" max="9220" width="4.7109375" customWidth="1"/>
    <col min="9221" max="9221" width="13.7109375" customWidth="1"/>
    <col min="9222" max="9224" width="12.7109375" customWidth="1"/>
    <col min="9226" max="9226" width="21" customWidth="1"/>
    <col min="9227" max="9227" width="36.5703125" customWidth="1"/>
    <col min="9474" max="9474" width="4.7109375" customWidth="1"/>
    <col min="9475" max="9475" width="30.7109375" customWidth="1"/>
    <col min="9476" max="9476" width="4.7109375" customWidth="1"/>
    <col min="9477" max="9477" width="13.7109375" customWidth="1"/>
    <col min="9478" max="9480" width="12.7109375" customWidth="1"/>
    <col min="9482" max="9482" width="21" customWidth="1"/>
    <col min="9483" max="9483" width="36.5703125" customWidth="1"/>
    <col min="9730" max="9730" width="4.7109375" customWidth="1"/>
    <col min="9731" max="9731" width="30.7109375" customWidth="1"/>
    <col min="9732" max="9732" width="4.7109375" customWidth="1"/>
    <col min="9733" max="9733" width="13.7109375" customWidth="1"/>
    <col min="9734" max="9736" width="12.7109375" customWidth="1"/>
    <col min="9738" max="9738" width="21" customWidth="1"/>
    <col min="9739" max="9739" width="36.5703125" customWidth="1"/>
    <col min="9986" max="9986" width="4.7109375" customWidth="1"/>
    <col min="9987" max="9987" width="30.7109375" customWidth="1"/>
    <col min="9988" max="9988" width="4.7109375" customWidth="1"/>
    <col min="9989" max="9989" width="13.7109375" customWidth="1"/>
    <col min="9990" max="9992" width="12.7109375" customWidth="1"/>
    <col min="9994" max="9994" width="21" customWidth="1"/>
    <col min="9995" max="9995" width="36.5703125" customWidth="1"/>
    <col min="10242" max="10242" width="4.7109375" customWidth="1"/>
    <col min="10243" max="10243" width="30.7109375" customWidth="1"/>
    <col min="10244" max="10244" width="4.7109375" customWidth="1"/>
    <col min="10245" max="10245" width="13.7109375" customWidth="1"/>
    <col min="10246" max="10248" width="12.7109375" customWidth="1"/>
    <col min="10250" max="10250" width="21" customWidth="1"/>
    <col min="10251" max="10251" width="36.5703125" customWidth="1"/>
    <col min="10498" max="10498" width="4.7109375" customWidth="1"/>
    <col min="10499" max="10499" width="30.7109375" customWidth="1"/>
    <col min="10500" max="10500" width="4.7109375" customWidth="1"/>
    <col min="10501" max="10501" width="13.7109375" customWidth="1"/>
    <col min="10502" max="10504" width="12.7109375" customWidth="1"/>
    <col min="10506" max="10506" width="21" customWidth="1"/>
    <col min="10507" max="10507" width="36.5703125" customWidth="1"/>
    <col min="10754" max="10754" width="4.7109375" customWidth="1"/>
    <col min="10755" max="10755" width="30.7109375" customWidth="1"/>
    <col min="10756" max="10756" width="4.7109375" customWidth="1"/>
    <col min="10757" max="10757" width="13.7109375" customWidth="1"/>
    <col min="10758" max="10760" width="12.7109375" customWidth="1"/>
    <col min="10762" max="10762" width="21" customWidth="1"/>
    <col min="10763" max="10763" width="36.5703125" customWidth="1"/>
    <col min="11010" max="11010" width="4.7109375" customWidth="1"/>
    <col min="11011" max="11011" width="30.7109375" customWidth="1"/>
    <col min="11012" max="11012" width="4.7109375" customWidth="1"/>
    <col min="11013" max="11013" width="13.7109375" customWidth="1"/>
    <col min="11014" max="11016" width="12.7109375" customWidth="1"/>
    <col min="11018" max="11018" width="21" customWidth="1"/>
    <col min="11019" max="11019" width="36.5703125" customWidth="1"/>
    <col min="11266" max="11266" width="4.7109375" customWidth="1"/>
    <col min="11267" max="11267" width="30.7109375" customWidth="1"/>
    <col min="11268" max="11268" width="4.7109375" customWidth="1"/>
    <col min="11269" max="11269" width="13.7109375" customWidth="1"/>
    <col min="11270" max="11272" width="12.7109375" customWidth="1"/>
    <col min="11274" max="11274" width="21" customWidth="1"/>
    <col min="11275" max="11275" width="36.5703125" customWidth="1"/>
    <col min="11522" max="11522" width="4.7109375" customWidth="1"/>
    <col min="11523" max="11523" width="30.7109375" customWidth="1"/>
    <col min="11524" max="11524" width="4.7109375" customWidth="1"/>
    <col min="11525" max="11525" width="13.7109375" customWidth="1"/>
    <col min="11526" max="11528" width="12.7109375" customWidth="1"/>
    <col min="11530" max="11530" width="21" customWidth="1"/>
    <col min="11531" max="11531" width="36.5703125" customWidth="1"/>
    <col min="11778" max="11778" width="4.7109375" customWidth="1"/>
    <col min="11779" max="11779" width="30.7109375" customWidth="1"/>
    <col min="11780" max="11780" width="4.7109375" customWidth="1"/>
    <col min="11781" max="11781" width="13.7109375" customWidth="1"/>
    <col min="11782" max="11784" width="12.7109375" customWidth="1"/>
    <col min="11786" max="11786" width="21" customWidth="1"/>
    <col min="11787" max="11787" width="36.5703125" customWidth="1"/>
    <col min="12034" max="12034" width="4.7109375" customWidth="1"/>
    <col min="12035" max="12035" width="30.7109375" customWidth="1"/>
    <col min="12036" max="12036" width="4.7109375" customWidth="1"/>
    <col min="12037" max="12037" width="13.7109375" customWidth="1"/>
    <col min="12038" max="12040" width="12.7109375" customWidth="1"/>
    <col min="12042" max="12042" width="21" customWidth="1"/>
    <col min="12043" max="12043" width="36.5703125" customWidth="1"/>
    <col min="12290" max="12290" width="4.7109375" customWidth="1"/>
    <col min="12291" max="12291" width="30.7109375" customWidth="1"/>
    <col min="12292" max="12292" width="4.7109375" customWidth="1"/>
    <col min="12293" max="12293" width="13.7109375" customWidth="1"/>
    <col min="12294" max="12296" width="12.7109375" customWidth="1"/>
    <col min="12298" max="12298" width="21" customWidth="1"/>
    <col min="12299" max="12299" width="36.5703125" customWidth="1"/>
    <col min="12546" max="12546" width="4.7109375" customWidth="1"/>
    <col min="12547" max="12547" width="30.7109375" customWidth="1"/>
    <col min="12548" max="12548" width="4.7109375" customWidth="1"/>
    <col min="12549" max="12549" width="13.7109375" customWidth="1"/>
    <col min="12550" max="12552" width="12.7109375" customWidth="1"/>
    <col min="12554" max="12554" width="21" customWidth="1"/>
    <col min="12555" max="12555" width="36.5703125" customWidth="1"/>
    <col min="12802" max="12802" width="4.7109375" customWidth="1"/>
    <col min="12803" max="12803" width="30.7109375" customWidth="1"/>
    <col min="12804" max="12804" width="4.7109375" customWidth="1"/>
    <col min="12805" max="12805" width="13.7109375" customWidth="1"/>
    <col min="12806" max="12808" width="12.7109375" customWidth="1"/>
    <col min="12810" max="12810" width="21" customWidth="1"/>
    <col min="12811" max="12811" width="36.5703125" customWidth="1"/>
    <col min="13058" max="13058" width="4.7109375" customWidth="1"/>
    <col min="13059" max="13059" width="30.7109375" customWidth="1"/>
    <col min="13060" max="13060" width="4.7109375" customWidth="1"/>
    <col min="13061" max="13061" width="13.7109375" customWidth="1"/>
    <col min="13062" max="13064" width="12.7109375" customWidth="1"/>
    <col min="13066" max="13066" width="21" customWidth="1"/>
    <col min="13067" max="13067" width="36.5703125" customWidth="1"/>
    <col min="13314" max="13314" width="4.7109375" customWidth="1"/>
    <col min="13315" max="13315" width="30.7109375" customWidth="1"/>
    <col min="13316" max="13316" width="4.7109375" customWidth="1"/>
    <col min="13317" max="13317" width="13.7109375" customWidth="1"/>
    <col min="13318" max="13320" width="12.7109375" customWidth="1"/>
    <col min="13322" max="13322" width="21" customWidth="1"/>
    <col min="13323" max="13323" width="36.5703125" customWidth="1"/>
    <col min="13570" max="13570" width="4.7109375" customWidth="1"/>
    <col min="13571" max="13571" width="30.7109375" customWidth="1"/>
    <col min="13572" max="13572" width="4.7109375" customWidth="1"/>
    <col min="13573" max="13573" width="13.7109375" customWidth="1"/>
    <col min="13574" max="13576" width="12.7109375" customWidth="1"/>
    <col min="13578" max="13578" width="21" customWidth="1"/>
    <col min="13579" max="13579" width="36.5703125" customWidth="1"/>
    <col min="13826" max="13826" width="4.7109375" customWidth="1"/>
    <col min="13827" max="13827" width="30.7109375" customWidth="1"/>
    <col min="13828" max="13828" width="4.7109375" customWidth="1"/>
    <col min="13829" max="13829" width="13.7109375" customWidth="1"/>
    <col min="13830" max="13832" width="12.7109375" customWidth="1"/>
    <col min="13834" max="13834" width="21" customWidth="1"/>
    <col min="13835" max="13835" width="36.5703125" customWidth="1"/>
    <col min="14082" max="14082" width="4.7109375" customWidth="1"/>
    <col min="14083" max="14083" width="30.7109375" customWidth="1"/>
    <col min="14084" max="14084" width="4.7109375" customWidth="1"/>
    <col min="14085" max="14085" width="13.7109375" customWidth="1"/>
    <col min="14086" max="14088" width="12.7109375" customWidth="1"/>
    <col min="14090" max="14090" width="21" customWidth="1"/>
    <col min="14091" max="14091" width="36.5703125" customWidth="1"/>
    <col min="14338" max="14338" width="4.7109375" customWidth="1"/>
    <col min="14339" max="14339" width="30.7109375" customWidth="1"/>
    <col min="14340" max="14340" width="4.7109375" customWidth="1"/>
    <col min="14341" max="14341" width="13.7109375" customWidth="1"/>
    <col min="14342" max="14344" width="12.7109375" customWidth="1"/>
    <col min="14346" max="14346" width="21" customWidth="1"/>
    <col min="14347" max="14347" width="36.5703125" customWidth="1"/>
    <col min="14594" max="14594" width="4.7109375" customWidth="1"/>
    <col min="14595" max="14595" width="30.7109375" customWidth="1"/>
    <col min="14596" max="14596" width="4.7109375" customWidth="1"/>
    <col min="14597" max="14597" width="13.7109375" customWidth="1"/>
    <col min="14598" max="14600" width="12.7109375" customWidth="1"/>
    <col min="14602" max="14602" width="21" customWidth="1"/>
    <col min="14603" max="14603" width="36.5703125" customWidth="1"/>
    <col min="14850" max="14850" width="4.7109375" customWidth="1"/>
    <col min="14851" max="14851" width="30.7109375" customWidth="1"/>
    <col min="14852" max="14852" width="4.7109375" customWidth="1"/>
    <col min="14853" max="14853" width="13.7109375" customWidth="1"/>
    <col min="14854" max="14856" width="12.7109375" customWidth="1"/>
    <col min="14858" max="14858" width="21" customWidth="1"/>
    <col min="14859" max="14859" width="36.5703125" customWidth="1"/>
    <col min="15106" max="15106" width="4.7109375" customWidth="1"/>
    <col min="15107" max="15107" width="30.7109375" customWidth="1"/>
    <col min="15108" max="15108" width="4.7109375" customWidth="1"/>
    <col min="15109" max="15109" width="13.7109375" customWidth="1"/>
    <col min="15110" max="15112" width="12.7109375" customWidth="1"/>
    <col min="15114" max="15114" width="21" customWidth="1"/>
    <col min="15115" max="15115" width="36.5703125" customWidth="1"/>
    <col min="15362" max="15362" width="4.7109375" customWidth="1"/>
    <col min="15363" max="15363" width="30.7109375" customWidth="1"/>
    <col min="15364" max="15364" width="4.7109375" customWidth="1"/>
    <col min="15365" max="15365" width="13.7109375" customWidth="1"/>
    <col min="15366" max="15368" width="12.7109375" customWidth="1"/>
    <col min="15370" max="15370" width="21" customWidth="1"/>
    <col min="15371" max="15371" width="36.5703125" customWidth="1"/>
    <col min="15618" max="15618" width="4.7109375" customWidth="1"/>
    <col min="15619" max="15619" width="30.7109375" customWidth="1"/>
    <col min="15620" max="15620" width="4.7109375" customWidth="1"/>
    <col min="15621" max="15621" width="13.7109375" customWidth="1"/>
    <col min="15622" max="15624" width="12.7109375" customWidth="1"/>
    <col min="15626" max="15626" width="21" customWidth="1"/>
    <col min="15627" max="15627" width="36.5703125" customWidth="1"/>
    <col min="15874" max="15874" width="4.7109375" customWidth="1"/>
    <col min="15875" max="15875" width="30.7109375" customWidth="1"/>
    <col min="15876" max="15876" width="4.7109375" customWidth="1"/>
    <col min="15877" max="15877" width="13.7109375" customWidth="1"/>
    <col min="15878" max="15880" width="12.7109375" customWidth="1"/>
    <col min="15882" max="15882" width="21" customWidth="1"/>
    <col min="15883" max="15883" width="36.5703125" customWidth="1"/>
    <col min="16130" max="16130" width="4.7109375" customWidth="1"/>
    <col min="16131" max="16131" width="30.7109375" customWidth="1"/>
    <col min="16132" max="16132" width="4.7109375" customWidth="1"/>
    <col min="16133" max="16133" width="13.7109375" customWidth="1"/>
    <col min="16134" max="16136" width="12.7109375" customWidth="1"/>
    <col min="16138" max="16138" width="21" customWidth="1"/>
    <col min="16139" max="16139" width="36.5703125" customWidth="1"/>
  </cols>
  <sheetData>
    <row r="1" spans="1:13" s="64" customFormat="1">
      <c r="A1" s="57" t="s">
        <v>18</v>
      </c>
      <c r="B1" s="58" t="s">
        <v>19</v>
      </c>
      <c r="C1" s="59" t="s">
        <v>20</v>
      </c>
      <c r="D1" s="60" t="s">
        <v>21</v>
      </c>
      <c r="E1" s="61" t="s">
        <v>22</v>
      </c>
      <c r="F1" s="61" t="s">
        <v>23</v>
      </c>
      <c r="G1" s="61" t="s">
        <v>24</v>
      </c>
      <c r="H1" s="62"/>
      <c r="I1" s="63"/>
      <c r="M1" s="65"/>
    </row>
    <row r="2" spans="1:13" s="64" customFormat="1" ht="13.5" thickBot="1">
      <c r="A2" s="66"/>
      <c r="B2" s="67"/>
      <c r="C2" s="68" t="s">
        <v>25</v>
      </c>
      <c r="D2" s="69"/>
      <c r="E2" s="70"/>
      <c r="F2" s="71" t="s">
        <v>26</v>
      </c>
      <c r="G2" s="71" t="s">
        <v>27</v>
      </c>
      <c r="H2" s="62"/>
      <c r="I2" s="63"/>
      <c r="M2" s="65"/>
    </row>
    <row r="3" spans="1:13" s="64" customFormat="1" ht="12.75" customHeight="1">
      <c r="A3" s="72"/>
      <c r="B3" s="73"/>
      <c r="C3" s="74"/>
      <c r="D3" s="75"/>
      <c r="E3" s="76"/>
      <c r="F3" s="76"/>
      <c r="G3" s="76"/>
      <c r="H3" s="62"/>
      <c r="I3" s="63"/>
      <c r="M3" s="65"/>
    </row>
    <row r="4" spans="1:13" s="85" customFormat="1" ht="19.5">
      <c r="A4" s="177">
        <v>6</v>
      </c>
      <c r="B4" s="178" t="s">
        <v>81</v>
      </c>
      <c r="C4" s="77"/>
      <c r="D4" s="78"/>
      <c r="E4" s="79"/>
      <c r="F4" s="79"/>
      <c r="G4" s="152"/>
      <c r="H4" s="80"/>
      <c r="I4" s="81"/>
      <c r="J4" s="82"/>
      <c r="K4" s="83"/>
      <c r="L4" s="84"/>
      <c r="M4" s="84"/>
    </row>
    <row r="5" spans="1:13" ht="12.75" customHeight="1">
      <c r="A5" s="86"/>
      <c r="B5" s="87"/>
      <c r="C5" s="88"/>
      <c r="D5" s="89"/>
      <c r="E5" s="90"/>
      <c r="F5" s="90"/>
      <c r="G5" s="153"/>
      <c r="H5" s="91"/>
      <c r="I5" s="92"/>
      <c r="J5" s="93"/>
      <c r="K5" s="94"/>
      <c r="L5" s="95"/>
    </row>
    <row r="6" spans="1:13" ht="114.75">
      <c r="A6" s="97">
        <v>1</v>
      </c>
      <c r="B6" s="261" t="s">
        <v>103</v>
      </c>
      <c r="C6" s="262" t="s">
        <v>28</v>
      </c>
      <c r="D6" s="263" t="s">
        <v>116</v>
      </c>
      <c r="E6" s="263">
        <f>28.14*0.4</f>
        <v>11.256</v>
      </c>
      <c r="F6" s="99"/>
      <c r="G6" s="365">
        <f>E6*F6</f>
        <v>0</v>
      </c>
      <c r="H6" s="116"/>
      <c r="I6" s="355" t="s">
        <v>104</v>
      </c>
      <c r="J6" s="356">
        <v>25.58</v>
      </c>
      <c r="K6" s="390">
        <f>+J6*1.1</f>
        <v>28.138000000000002</v>
      </c>
    </row>
    <row r="7" spans="1:13" ht="12.75" customHeight="1">
      <c r="A7" s="119"/>
      <c r="B7" s="111"/>
      <c r="C7" s="112"/>
      <c r="D7" s="113"/>
      <c r="E7" s="114"/>
      <c r="F7" s="115"/>
      <c r="G7" s="154"/>
      <c r="H7" s="116"/>
      <c r="J7" s="117"/>
      <c r="K7" s="118"/>
    </row>
    <row r="8" spans="1:13" ht="65.25" customHeight="1">
      <c r="A8" s="97">
        <f>+A6+1</f>
        <v>2</v>
      </c>
      <c r="B8" s="123" t="s">
        <v>117</v>
      </c>
      <c r="C8" s="262" t="s">
        <v>28</v>
      </c>
      <c r="D8" s="99" t="s">
        <v>106</v>
      </c>
      <c r="E8" s="99">
        <f>24.8*0.9*0.15</f>
        <v>3.3479999999999999</v>
      </c>
      <c r="F8" s="125"/>
      <c r="G8" s="321">
        <f>+E8*F8</f>
        <v>0</v>
      </c>
      <c r="H8" s="116"/>
      <c r="I8" s="92"/>
      <c r="J8" s="126"/>
      <c r="K8" s="127"/>
    </row>
    <row r="9" spans="1:13" ht="12.75" customHeight="1">
      <c r="A9" s="119"/>
      <c r="B9" s="111"/>
      <c r="C9" s="112"/>
      <c r="D9" s="113"/>
      <c r="E9" s="114"/>
      <c r="F9" s="115"/>
      <c r="G9" s="154"/>
      <c r="H9" s="116"/>
      <c r="J9" s="117"/>
      <c r="K9" s="118"/>
    </row>
    <row r="10" spans="1:13" ht="68.25" customHeight="1">
      <c r="A10" s="97">
        <f>+A8+1</f>
        <v>3</v>
      </c>
      <c r="B10" s="123" t="s">
        <v>118</v>
      </c>
      <c r="C10" s="262" t="s">
        <v>28</v>
      </c>
      <c r="D10" s="99" t="s">
        <v>119</v>
      </c>
      <c r="E10" s="99">
        <f>52.33*0.2</f>
        <v>10.466000000000001</v>
      </c>
      <c r="F10" s="125"/>
      <c r="G10" s="321">
        <f>+E10*F10</f>
        <v>0</v>
      </c>
      <c r="H10" s="116"/>
      <c r="I10" s="355" t="s">
        <v>104</v>
      </c>
      <c r="J10" s="356">
        <f>25.58+21.99</f>
        <v>47.569999999999993</v>
      </c>
      <c r="K10" s="390">
        <f>+J10*1.1</f>
        <v>52.326999999999998</v>
      </c>
    </row>
    <row r="11" spans="1:13" ht="12.75" customHeight="1">
      <c r="A11" s="119"/>
      <c r="B11" s="111"/>
      <c r="C11" s="112"/>
      <c r="D11" s="113"/>
      <c r="E11" s="114"/>
      <c r="F11" s="115"/>
      <c r="G11" s="154"/>
      <c r="H11" s="116"/>
      <c r="J11" s="117"/>
      <c r="K11" s="118"/>
    </row>
    <row r="12" spans="1:13" ht="76.5">
      <c r="A12" s="97">
        <f>+A10+1</f>
        <v>4</v>
      </c>
      <c r="B12" s="123" t="s">
        <v>107</v>
      </c>
      <c r="C12" s="262" t="s">
        <v>28</v>
      </c>
      <c r="D12" s="110" t="s">
        <v>108</v>
      </c>
      <c r="E12" s="110">
        <f>0.65*10*0.15</f>
        <v>0.97499999999999998</v>
      </c>
      <c r="F12" s="129"/>
      <c r="G12" s="354">
        <f>+E12*F12</f>
        <v>0</v>
      </c>
      <c r="H12" s="116"/>
      <c r="I12" s="92"/>
      <c r="J12" s="126"/>
      <c r="K12" s="127"/>
    </row>
    <row r="13" spans="1:13" ht="12.75" customHeight="1">
      <c r="A13" s="119"/>
      <c r="B13" s="111"/>
      <c r="C13" s="112"/>
      <c r="D13" s="113"/>
      <c r="E13" s="114"/>
      <c r="F13" s="115"/>
      <c r="G13" s="154"/>
      <c r="H13" s="116"/>
      <c r="J13" s="117"/>
      <c r="K13" s="118"/>
    </row>
    <row r="14" spans="1:13" ht="89.25">
      <c r="A14" s="97">
        <f>+A12+1</f>
        <v>5</v>
      </c>
      <c r="B14" s="128" t="s">
        <v>54</v>
      </c>
      <c r="C14" s="112" t="s">
        <v>28</v>
      </c>
      <c r="D14" s="113">
        <f>+E8+E12+E10</f>
        <v>14.789000000000001</v>
      </c>
      <c r="E14" s="114">
        <f>+D14</f>
        <v>14.789000000000001</v>
      </c>
      <c r="F14" s="115"/>
      <c r="G14" s="311">
        <f>+E14*F14</f>
        <v>0</v>
      </c>
      <c r="H14" s="116"/>
      <c r="I14" s="132"/>
      <c r="J14" s="133"/>
      <c r="K14" s="134"/>
    </row>
    <row r="15" spans="1:13" ht="12.75" customHeight="1">
      <c r="A15" s="119"/>
      <c r="B15" s="109"/>
      <c r="C15" s="135"/>
      <c r="D15" s="136"/>
      <c r="E15" s="137"/>
      <c r="F15" s="137"/>
      <c r="G15" s="157"/>
      <c r="H15" s="116"/>
      <c r="I15" s="101"/>
      <c r="J15" s="102"/>
      <c r="K15" s="103"/>
    </row>
    <row r="16" spans="1:13" ht="89.25">
      <c r="A16" s="97">
        <f>+A14+1</f>
        <v>6</v>
      </c>
      <c r="B16" s="123" t="s">
        <v>109</v>
      </c>
      <c r="C16" s="124" t="s">
        <v>30</v>
      </c>
      <c r="D16" s="99" t="s">
        <v>110</v>
      </c>
      <c r="E16" s="99">
        <f>10*0.3</f>
        <v>3</v>
      </c>
      <c r="F16" s="125"/>
      <c r="G16" s="321">
        <f>+E16*F16</f>
        <v>0</v>
      </c>
      <c r="H16" s="116"/>
      <c r="I16" s="355"/>
      <c r="J16" s="356"/>
      <c r="K16" s="357"/>
    </row>
    <row r="17" spans="1:11" ht="12.75" customHeight="1">
      <c r="A17" s="97"/>
      <c r="B17" s="111"/>
      <c r="C17" s="112"/>
      <c r="D17" s="113"/>
      <c r="E17" s="114"/>
      <c r="F17" s="115"/>
      <c r="G17" s="154"/>
      <c r="H17" s="116"/>
      <c r="J17" s="117"/>
      <c r="K17" s="118"/>
    </row>
    <row r="18" spans="1:11" ht="63.75">
      <c r="A18" s="97">
        <f>+A16+1</f>
        <v>7</v>
      </c>
      <c r="B18" s="111" t="s">
        <v>111</v>
      </c>
      <c r="C18" s="112" t="s">
        <v>40</v>
      </c>
      <c r="D18" s="113">
        <v>10</v>
      </c>
      <c r="E18" s="114">
        <f>+D18</f>
        <v>10</v>
      </c>
      <c r="F18" s="115"/>
      <c r="G18" s="321">
        <f>+E18*F18</f>
        <v>0</v>
      </c>
      <c r="H18" s="116"/>
      <c r="J18" s="117"/>
      <c r="K18" s="118"/>
    </row>
    <row r="19" spans="1:11" ht="12.75" customHeight="1">
      <c r="A19" s="97"/>
      <c r="B19" s="111"/>
      <c r="C19" s="112"/>
      <c r="D19" s="113"/>
      <c r="E19" s="114"/>
      <c r="F19" s="115"/>
      <c r="G19" s="154"/>
      <c r="H19" s="116"/>
      <c r="J19" s="117"/>
      <c r="K19" s="118"/>
    </row>
    <row r="20" spans="1:11" ht="51">
      <c r="A20" s="97">
        <f>+A18+1</f>
        <v>8</v>
      </c>
      <c r="B20" s="316" t="s">
        <v>112</v>
      </c>
      <c r="C20" s="317" t="s">
        <v>28</v>
      </c>
      <c r="D20" s="206" t="s">
        <v>113</v>
      </c>
      <c r="E20" s="206">
        <f>10*0.65*0.3</f>
        <v>1.95</v>
      </c>
      <c r="F20" s="267"/>
      <c r="G20" s="250">
        <f>E20*F20</f>
        <v>0</v>
      </c>
      <c r="H20" s="116"/>
      <c r="J20" s="117"/>
      <c r="K20" s="118"/>
    </row>
    <row r="21" spans="1:11" ht="12.75" customHeight="1">
      <c r="A21" s="97"/>
      <c r="B21" s="111"/>
      <c r="C21" s="112"/>
      <c r="D21" s="113"/>
      <c r="E21" s="114"/>
      <c r="F21" s="115"/>
      <c r="G21" s="154"/>
      <c r="H21" s="116"/>
      <c r="J21" s="117"/>
      <c r="K21" s="118"/>
    </row>
    <row r="22" spans="1:11" ht="63.75">
      <c r="A22" s="97">
        <f>+A20+1</f>
        <v>9</v>
      </c>
      <c r="B22" s="111" t="s">
        <v>114</v>
      </c>
      <c r="C22" s="88" t="s">
        <v>30</v>
      </c>
      <c r="D22" s="120">
        <v>52.33</v>
      </c>
      <c r="E22" s="120">
        <f>+D22</f>
        <v>52.33</v>
      </c>
      <c r="F22" s="121"/>
      <c r="G22" s="353">
        <f>+E22*F22</f>
        <v>0</v>
      </c>
      <c r="H22" s="116"/>
      <c r="I22" s="355" t="s">
        <v>104</v>
      </c>
      <c r="J22" s="356">
        <f>25.58+21.99</f>
        <v>47.569999999999993</v>
      </c>
      <c r="K22" s="390">
        <f>+J22*1.1</f>
        <v>52.326999999999998</v>
      </c>
    </row>
    <row r="23" spans="1:11" ht="12.75" customHeight="1">
      <c r="A23" s="97"/>
      <c r="B23" s="111"/>
      <c r="C23" s="112"/>
      <c r="D23" s="113"/>
      <c r="E23" s="114"/>
      <c r="F23" s="115"/>
      <c r="G23" s="154"/>
      <c r="H23" s="116"/>
      <c r="J23" s="117"/>
      <c r="K23" s="118"/>
    </row>
    <row r="24" spans="1:11" ht="129.75" customHeight="1">
      <c r="A24" s="97">
        <f>+A22+1</f>
        <v>10</v>
      </c>
      <c r="B24" s="234" t="s">
        <v>120</v>
      </c>
      <c r="C24" s="325" t="s">
        <v>28</v>
      </c>
      <c r="D24" s="206" t="s">
        <v>121</v>
      </c>
      <c r="E24" s="206">
        <f>52.33*0.3</f>
        <v>15.698999999999998</v>
      </c>
      <c r="F24" s="206"/>
      <c r="G24" s="207">
        <f>E24*F24</f>
        <v>0</v>
      </c>
      <c r="H24" s="116"/>
      <c r="J24" s="117"/>
      <c r="K24" s="118"/>
    </row>
    <row r="25" spans="1:11" ht="12.75" customHeight="1">
      <c r="A25" s="97"/>
      <c r="B25" s="111"/>
      <c r="C25" s="112"/>
      <c r="D25" s="113"/>
      <c r="E25" s="114"/>
      <c r="F25" s="115"/>
      <c r="G25" s="154"/>
      <c r="H25" s="116"/>
      <c r="J25" s="117"/>
      <c r="K25" s="118"/>
    </row>
    <row r="26" spans="1:11" ht="89.25">
      <c r="A26" s="97">
        <f>+A24+1</f>
        <v>11</v>
      </c>
      <c r="B26" s="139" t="s">
        <v>115</v>
      </c>
      <c r="C26" s="391" t="s">
        <v>30</v>
      </c>
      <c r="D26" s="110">
        <v>52.33</v>
      </c>
      <c r="E26" s="110">
        <v>64</v>
      </c>
      <c r="F26" s="129"/>
      <c r="G26" s="392">
        <f>E26*F26</f>
        <v>0</v>
      </c>
      <c r="H26" s="116"/>
      <c r="J26" s="117"/>
      <c r="K26" s="118"/>
    </row>
    <row r="27" spans="1:11" ht="12.75" customHeight="1">
      <c r="A27" s="97"/>
      <c r="B27" s="111"/>
      <c r="C27" s="112"/>
      <c r="D27" s="113"/>
      <c r="E27" s="114"/>
      <c r="F27" s="115"/>
      <c r="G27" s="154"/>
      <c r="H27" s="116"/>
      <c r="J27" s="117"/>
      <c r="K27" s="118"/>
    </row>
    <row r="28" spans="1:11" ht="141" customHeight="1">
      <c r="A28" s="97">
        <f>+A26+1</f>
        <v>12</v>
      </c>
      <c r="B28" s="234" t="s">
        <v>122</v>
      </c>
      <c r="C28" s="325" t="s">
        <v>28</v>
      </c>
      <c r="D28" s="99" t="s">
        <v>123</v>
      </c>
      <c r="E28" s="99">
        <f>24.8*0.9*0.3</f>
        <v>6.6959999999999997</v>
      </c>
      <c r="F28" s="206"/>
      <c r="G28" s="207">
        <f>E28*F28</f>
        <v>0</v>
      </c>
      <c r="H28" s="116"/>
      <c r="J28" s="117"/>
      <c r="K28" s="118"/>
    </row>
    <row r="29" spans="1:11" ht="12.75" customHeight="1">
      <c r="A29" s="97"/>
      <c r="B29" s="111"/>
      <c r="C29" s="112"/>
      <c r="D29" s="113"/>
      <c r="E29" s="114"/>
      <c r="F29" s="115"/>
      <c r="G29" s="154"/>
      <c r="H29" s="116"/>
      <c r="J29" s="117"/>
      <c r="K29" s="118"/>
    </row>
    <row r="30" spans="1:11" ht="38.25">
      <c r="A30" s="97">
        <f>+A28+1</f>
        <v>13</v>
      </c>
      <c r="B30" s="128" t="s">
        <v>34</v>
      </c>
      <c r="C30" s="140">
        <v>0.1</v>
      </c>
      <c r="D30" s="141"/>
      <c r="E30" s="90"/>
      <c r="F30" s="90"/>
      <c r="G30" s="358">
        <f>SUM(G6:G28)*0.1</f>
        <v>0</v>
      </c>
      <c r="H30" s="116"/>
      <c r="J30" s="117"/>
      <c r="K30" s="118"/>
    </row>
    <row r="31" spans="1:11" ht="12.75" customHeight="1">
      <c r="A31" s="142"/>
      <c r="B31" s="128"/>
      <c r="C31" s="140"/>
      <c r="D31" s="141"/>
      <c r="E31" s="90"/>
      <c r="F31" s="90"/>
      <c r="G31" s="153"/>
      <c r="H31" s="116"/>
      <c r="J31" s="117"/>
      <c r="K31" s="118"/>
    </row>
    <row r="32" spans="1:11" ht="20.25" thickBot="1">
      <c r="A32" s="177">
        <v>6</v>
      </c>
      <c r="B32" s="178" t="s">
        <v>81</v>
      </c>
      <c r="C32" s="77"/>
      <c r="D32" s="136"/>
      <c r="E32" s="137"/>
      <c r="F32" s="143" t="s">
        <v>35</v>
      </c>
      <c r="G32" s="253">
        <f>SUM(G6:G30)</f>
        <v>0</v>
      </c>
      <c r="H32" s="116"/>
      <c r="J32" s="117"/>
      <c r="K32" s="118"/>
    </row>
    <row r="33" spans="1:11" ht="12.75" customHeight="1" thickTop="1">
      <c r="A33" s="142"/>
      <c r="B33" s="144"/>
      <c r="C33" s="135"/>
      <c r="D33" s="136"/>
      <c r="E33" s="137"/>
      <c r="F33" s="137"/>
      <c r="G33" s="157"/>
      <c r="H33" s="116"/>
      <c r="J33" s="117"/>
      <c r="K33" s="118"/>
    </row>
    <row r="34" spans="1:11" ht="12.75" customHeight="1">
      <c r="A34" s="142"/>
      <c r="B34" s="144"/>
      <c r="C34" s="135"/>
      <c r="D34" s="136"/>
      <c r="E34" s="137"/>
      <c r="F34" s="137"/>
      <c r="G34" s="157"/>
      <c r="H34" s="116"/>
      <c r="J34" s="117"/>
      <c r="K34" s="118"/>
    </row>
    <row r="35" spans="1:11" ht="12.75" customHeight="1">
      <c r="A35" s="142"/>
      <c r="B35" s="111"/>
      <c r="C35" s="124"/>
      <c r="D35" s="110"/>
      <c r="E35" s="110"/>
      <c r="F35" s="145"/>
      <c r="G35" s="118"/>
      <c r="H35" s="116"/>
      <c r="J35" s="117"/>
      <c r="K35" s="118"/>
    </row>
    <row r="36" spans="1:11" ht="12.75" customHeight="1">
      <c r="A36" s="142"/>
      <c r="B36" s="144"/>
      <c r="C36" s="135"/>
      <c r="D36" s="136"/>
      <c r="E36" s="137"/>
      <c r="F36" s="137"/>
      <c r="G36" s="157"/>
      <c r="H36" s="116"/>
      <c r="J36" s="117"/>
      <c r="K36" s="118"/>
    </row>
    <row r="37" spans="1:11" ht="12.75" customHeight="1">
      <c r="A37" s="142"/>
      <c r="B37" s="144"/>
      <c r="C37" s="135"/>
      <c r="D37" s="136"/>
      <c r="E37" s="137"/>
      <c r="F37" s="137"/>
      <c r="G37" s="157"/>
      <c r="H37" s="116"/>
      <c r="J37" s="117"/>
      <c r="K37" s="118"/>
    </row>
    <row r="38" spans="1:11" ht="12.75" customHeight="1">
      <c r="A38" s="142"/>
      <c r="B38" s="144"/>
      <c r="C38" s="135"/>
      <c r="D38" s="136"/>
      <c r="E38" s="137"/>
      <c r="F38" s="137"/>
      <c r="G38" s="157"/>
      <c r="H38" s="116"/>
      <c r="J38" s="117"/>
      <c r="K38" s="118"/>
    </row>
    <row r="39" spans="1:11" ht="12.75" customHeight="1">
      <c r="A39" s="142"/>
      <c r="B39" s="144"/>
      <c r="C39" s="135"/>
      <c r="D39" s="136"/>
      <c r="E39" s="137"/>
      <c r="F39" s="137"/>
      <c r="G39" s="157"/>
      <c r="H39" s="116"/>
      <c r="J39" s="117"/>
      <c r="K39" s="118"/>
    </row>
    <row r="40" spans="1:11" ht="12.75" customHeight="1">
      <c r="A40" s="142"/>
      <c r="B40" s="144"/>
      <c r="C40" s="135"/>
      <c r="D40" s="136"/>
      <c r="E40" s="137"/>
      <c r="F40" s="137"/>
      <c r="G40" s="157"/>
      <c r="H40" s="116"/>
      <c r="J40" s="117"/>
      <c r="K40" s="118"/>
    </row>
    <row r="41" spans="1:11" ht="12.75" customHeight="1">
      <c r="A41" s="142"/>
      <c r="B41" s="144"/>
      <c r="C41" s="135"/>
      <c r="D41" s="136"/>
      <c r="E41" s="137"/>
      <c r="F41" s="137"/>
      <c r="G41" s="157"/>
      <c r="H41" s="116"/>
      <c r="J41" s="117"/>
      <c r="K41" s="118"/>
    </row>
    <row r="42" spans="1:11" ht="12.75" customHeight="1">
      <c r="A42" s="142"/>
      <c r="B42" s="144"/>
      <c r="C42" s="135"/>
      <c r="D42" s="136"/>
      <c r="E42" s="137"/>
      <c r="F42" s="137"/>
      <c r="G42" s="157"/>
      <c r="H42" s="116"/>
      <c r="J42" s="117"/>
      <c r="K42" s="118"/>
    </row>
    <row r="43" spans="1:11" ht="12.75" customHeight="1">
      <c r="A43" s="142"/>
      <c r="B43" s="144"/>
      <c r="C43" s="135"/>
      <c r="D43" s="136"/>
      <c r="E43" s="137"/>
      <c r="F43" s="137"/>
      <c r="G43" s="157"/>
      <c r="H43" s="116"/>
      <c r="J43" s="117"/>
      <c r="K43" s="118"/>
    </row>
    <row r="44" spans="1:11" ht="12.75" customHeight="1">
      <c r="A44" s="142"/>
      <c r="B44" s="144"/>
      <c r="C44" s="135"/>
      <c r="D44" s="136"/>
      <c r="E44" s="137"/>
      <c r="F44" s="137"/>
      <c r="G44" s="157"/>
      <c r="H44" s="116"/>
      <c r="J44" s="117"/>
      <c r="K44" s="118"/>
    </row>
    <row r="45" spans="1:11" ht="12.75" customHeight="1">
      <c r="A45" s="142"/>
      <c r="B45" s="144"/>
      <c r="C45" s="135"/>
      <c r="D45" s="136"/>
      <c r="E45" s="137"/>
      <c r="F45" s="137"/>
      <c r="G45" s="157"/>
      <c r="H45" s="116"/>
      <c r="J45" s="117"/>
      <c r="K45" s="118"/>
    </row>
    <row r="46" spans="1:11" ht="12.75" customHeight="1">
      <c r="A46" s="142"/>
      <c r="B46" s="144"/>
      <c r="C46" s="135"/>
      <c r="D46" s="136"/>
      <c r="E46" s="137"/>
      <c r="F46" s="137"/>
      <c r="G46" s="157"/>
      <c r="H46" s="116"/>
      <c r="J46" s="117"/>
      <c r="K46" s="118"/>
    </row>
    <row r="47" spans="1:11" ht="12.75" customHeight="1">
      <c r="A47" s="142"/>
      <c r="B47" s="144"/>
      <c r="C47" s="135"/>
      <c r="D47" s="136"/>
      <c r="E47" s="137"/>
      <c r="F47" s="137"/>
      <c r="G47" s="138"/>
      <c r="H47" s="116"/>
      <c r="J47" s="117"/>
      <c r="K47" s="118"/>
    </row>
    <row r="48" spans="1:11" ht="12.75" customHeight="1">
      <c r="A48" s="142"/>
      <c r="B48" s="144"/>
      <c r="C48" s="135"/>
      <c r="D48" s="136"/>
      <c r="E48" s="137"/>
      <c r="F48" s="137"/>
      <c r="G48" s="138"/>
      <c r="H48" s="116"/>
      <c r="J48" s="117"/>
      <c r="K48" s="118"/>
    </row>
    <row r="49" spans="1:11" ht="12.75" customHeight="1">
      <c r="A49" s="142"/>
      <c r="B49" s="144"/>
      <c r="C49" s="135"/>
      <c r="D49" s="136"/>
      <c r="E49" s="137"/>
      <c r="F49" s="137"/>
      <c r="G49" s="138"/>
      <c r="H49" s="116"/>
      <c r="J49" s="117"/>
      <c r="K49" s="118"/>
    </row>
    <row r="50" spans="1:11" ht="12.75" customHeight="1">
      <c r="A50" s="142"/>
      <c r="B50" s="144"/>
      <c r="C50" s="135"/>
      <c r="D50" s="136"/>
      <c r="E50" s="137"/>
      <c r="F50" s="137"/>
      <c r="G50" s="138"/>
      <c r="H50" s="116"/>
      <c r="J50" s="117"/>
      <c r="K50" s="118"/>
    </row>
    <row r="51" spans="1:11" ht="12.75" customHeight="1">
      <c r="A51" s="142"/>
      <c r="B51" s="144"/>
      <c r="C51" s="135"/>
      <c r="D51" s="136"/>
      <c r="E51" s="137"/>
      <c r="F51" s="137"/>
      <c r="G51" s="138"/>
      <c r="H51" s="116"/>
      <c r="J51" s="117"/>
      <c r="K51" s="118"/>
    </row>
    <row r="52" spans="1:11" ht="12.75" customHeight="1">
      <c r="A52" s="142"/>
      <c r="B52" s="144"/>
      <c r="C52" s="135"/>
      <c r="D52" s="136"/>
      <c r="E52" s="137"/>
      <c r="F52" s="137"/>
      <c r="G52" s="138"/>
      <c r="H52" s="116"/>
      <c r="J52" s="117"/>
      <c r="K52" s="118"/>
    </row>
    <row r="53" spans="1:11" ht="12.75" customHeight="1">
      <c r="A53" s="142"/>
      <c r="B53" s="144"/>
      <c r="C53" s="135"/>
      <c r="D53" s="136"/>
      <c r="E53" s="137"/>
      <c r="F53" s="137"/>
      <c r="G53" s="138"/>
      <c r="H53" s="116"/>
      <c r="J53" s="117"/>
      <c r="K53" s="118"/>
    </row>
    <row r="54" spans="1:11" ht="12.75" customHeight="1">
      <c r="A54" s="142"/>
      <c r="B54" s="144"/>
      <c r="C54" s="135"/>
      <c r="D54" s="136"/>
      <c r="E54" s="137"/>
      <c r="F54" s="137"/>
      <c r="G54" s="138"/>
      <c r="H54" s="116"/>
      <c r="J54" s="117"/>
      <c r="K54" s="118"/>
    </row>
    <row r="55" spans="1:11" ht="12.75" customHeight="1">
      <c r="A55" s="142"/>
      <c r="B55" s="144"/>
      <c r="C55" s="135"/>
      <c r="D55" s="136"/>
      <c r="E55" s="137"/>
      <c r="F55" s="137"/>
      <c r="G55" s="138"/>
      <c r="H55" s="116"/>
      <c r="J55" s="117"/>
      <c r="K55" s="118"/>
    </row>
    <row r="56" spans="1:11" ht="12.75" customHeight="1">
      <c r="A56" s="142"/>
      <c r="B56" s="144"/>
      <c r="C56" s="135"/>
      <c r="D56" s="136"/>
      <c r="E56" s="137"/>
      <c r="F56" s="137"/>
      <c r="G56" s="138"/>
      <c r="H56" s="116"/>
      <c r="J56" s="117"/>
      <c r="K56" s="118"/>
    </row>
    <row r="57" spans="1:11" ht="12.75" customHeight="1">
      <c r="A57" s="142"/>
      <c r="B57" s="144"/>
      <c r="C57" s="135"/>
      <c r="D57" s="136"/>
      <c r="E57" s="137"/>
      <c r="F57" s="137"/>
      <c r="G57" s="138"/>
      <c r="H57" s="116"/>
      <c r="J57" s="117"/>
      <c r="K57" s="118"/>
    </row>
  </sheetData>
  <pageMargins left="0.78740157480314965" right="0.19685039370078741" top="0.59055118110236227" bottom="0.59055118110236227" header="0" footer="3.937007874015748E-2"/>
  <pageSetup paperSize="9" orientation="portrait" r:id="rId1"/>
  <headerFooter>
    <oddFooter>Stran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93E4DFAEBCCD84883958AEB2972FE9E" ma:contentTypeVersion="4" ma:contentTypeDescription="Ustvari nov dokument." ma:contentTypeScope="" ma:versionID="ca4b9703f9530d991546296075e8a18e">
  <xsd:schema xmlns:xsd="http://www.w3.org/2001/XMLSchema" xmlns:xs="http://www.w3.org/2001/XMLSchema" xmlns:p="http://schemas.microsoft.com/office/2006/metadata/properties" xmlns:ns2="995d2256-4119-46d5-b658-21c7e180a7d1" xmlns:ns3="7b8496b9-b430-4942-a5e6-a50252ed2c6b" targetNamespace="http://schemas.microsoft.com/office/2006/metadata/properties" ma:root="true" ma:fieldsID="8303f2aa37f2101e0a8d34072bea91fb" ns2:_="" ns3:_="">
    <xsd:import namespace="995d2256-4119-46d5-b658-21c7e180a7d1"/>
    <xsd:import namespace="7b8496b9-b430-4942-a5e6-a50252ed2c6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5d2256-4119-46d5-b658-21c7e180a7d1" elementFormDefault="qualified">
    <xsd:import namespace="http://schemas.microsoft.com/office/2006/documentManagement/types"/>
    <xsd:import namespace="http://schemas.microsoft.com/office/infopath/2007/PartnerControls"/>
    <xsd:element name="SharedWithUsers" ma:index="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8496b9-b430-4942-a5e6-a50252ed2c6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8232E-70F9-4CCD-BD76-0DDB4F81D687}">
  <ds:schemaRefs>
    <ds:schemaRef ds:uri="http://schemas.openxmlformats.org/package/2006/metadata/core-properties"/>
    <ds:schemaRef ds:uri="http://schemas.microsoft.com/office/2006/documentManagement/types"/>
    <ds:schemaRef ds:uri="http://schemas.microsoft.com/office/infopath/2007/PartnerControls"/>
    <ds:schemaRef ds:uri="995d2256-4119-46d5-b658-21c7e180a7d1"/>
    <ds:schemaRef ds:uri="http://purl.org/dc/elements/1.1/"/>
    <ds:schemaRef ds:uri="http://schemas.microsoft.com/office/2006/metadata/properties"/>
    <ds:schemaRef ds:uri="7a4cf693-88a3-45b6-90b7-7cfcdb8bbeed"/>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55BFB0B7-2F34-4623-BF71-92076BADD6D1}">
  <ds:schemaRefs>
    <ds:schemaRef ds:uri="http://schemas.microsoft.com/sharepoint/v3/contenttype/forms"/>
  </ds:schemaRefs>
</ds:datastoreItem>
</file>

<file path=customXml/itemProps3.xml><?xml version="1.0" encoding="utf-8"?>
<ds:datastoreItem xmlns:ds="http://schemas.openxmlformats.org/officeDocument/2006/customXml" ds:itemID="{6B8BFAD2-BFCF-461A-BCF5-2D16A264D0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5d2256-4119-46d5-b658-21c7e180a7d1"/>
    <ds:schemaRef ds:uri="7b8496b9-b430-4942-a5e6-a50252ed2c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8</vt:i4>
      </vt:variant>
    </vt:vector>
  </HeadingPairs>
  <TitlesOfParts>
    <vt:vector size="8" baseType="lpstr">
      <vt:lpstr>nsl</vt:lpstr>
      <vt:lpstr>rek</vt:lpstr>
      <vt:lpstr>Pd</vt:lpstr>
      <vt:lpstr>Tzid</vt:lpstr>
      <vt:lpstr>Zmreza</vt:lpstr>
      <vt:lpstr>tlakP</vt:lpstr>
      <vt:lpstr>UrOd</vt:lpstr>
      <vt:lpstr>SDpoti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IZTOK</dc:creator>
  <cp:lastModifiedBy>Tadej</cp:lastModifiedBy>
  <cp:lastPrinted>2018-03-13T13:27:25Z</cp:lastPrinted>
  <dcterms:created xsi:type="dcterms:W3CDTF">2017-07-20T08:06:31Z</dcterms:created>
  <dcterms:modified xsi:type="dcterms:W3CDTF">2018-04-06T09:04:30Z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0x010100293E4DFAEBCCD84883958AEB2972FE9E</vt:lpwstr>
  </property>
</Properties>
</file>